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 activeTab="1"/>
  </bookViews>
  <sheets>
    <sheet name="54 " sheetId="6" r:id="rId1"/>
    <sheet name="55 " sheetId="7" r:id="rId2"/>
    <sheet name="56.1." sheetId="8" r:id="rId3"/>
    <sheet name="56.2" sheetId="9" r:id="rId4"/>
    <sheet name="Quỹ ngoài NS" sheetId="10" r:id="rId5"/>
  </sheets>
  <definedNames>
    <definedName name="___CON1">#REF!</definedName>
    <definedName name="___CON2">#REF!</definedName>
    <definedName name="___NET2">#REF!</definedName>
    <definedName name="__CON1">#REF!</definedName>
    <definedName name="__CON2">#REF!</definedName>
    <definedName name="__NET2">#REF!</definedName>
    <definedName name="_1">#REF!</definedName>
    <definedName name="_2">#REF!</definedName>
    <definedName name="_CON1">#REF!</definedName>
    <definedName name="_CON2">#REF!</definedName>
    <definedName name="_Fill" hidden="1">#REF!</definedName>
    <definedName name="_NET2">#REF!</definedName>
    <definedName name="_Order1" hidden="1">255</definedName>
    <definedName name="_Order2" hidden="1">255</definedName>
    <definedName name="_Sort" hidden="1">#REF!</definedName>
    <definedName name="A">#REF!</definedName>
    <definedName name="AA">#REF!</definedName>
    <definedName name="ADP">#REF!</definedName>
    <definedName name="AKHAC">#REF!</definedName>
    <definedName name="ALTINH">#REF!</definedName>
    <definedName name="Anguon">#REF!</definedName>
    <definedName name="ANN">#REF!</definedName>
    <definedName name="ANQD">#REF!</definedName>
    <definedName name="ANQQH">#REF!</definedName>
    <definedName name="ANSNN">#REF!</definedName>
    <definedName name="ANSNNxnk">#REF!</definedName>
    <definedName name="APC">#REF!</definedName>
    <definedName name="ATW">#REF!</definedName>
    <definedName name="B">#REF!</definedName>
    <definedName name="BB">#REF!</definedName>
    <definedName name="BOQ">#REF!</definedName>
    <definedName name="BVCISUMMARY">#REF!</definedName>
    <definedName name="BVTINH" localSheetId="1" hidden="1">{"'Sheet1'!$L$16"}</definedName>
    <definedName name="BVTINH" localSheetId="2" hidden="1">{"'Sheet1'!$L$16"}</definedName>
    <definedName name="BVTINH" hidden="1">{"'Sheet1'!$L$16"}</definedName>
    <definedName name="C_">#REF!</definedName>
    <definedName name="Can_doi">#REF!</definedName>
    <definedName name="CC">#REF!</definedName>
    <definedName name="CLVL">#REF!</definedName>
    <definedName name="COMMON">#REF!</definedName>
    <definedName name="CON_EQP_COS">#REF!</definedName>
    <definedName name="COVER">#REF!</definedName>
    <definedName name="CPC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_xlnm.Database">#REF!</definedName>
    <definedName name="DKTINH" localSheetId="1" hidden="1">{"'Sheet1'!$L$16"}</definedName>
    <definedName name="DKTINH" localSheetId="2" hidden="1">{"'Sheet1'!$L$16"}</definedName>
    <definedName name="DKTINH" hidden="1">{"'Sheet1'!$L$16"}</definedName>
    <definedName name="DNNN">#REF!</definedName>
    <definedName name="DSUMDATA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#REF!</definedName>
    <definedName name="fuji">#REF!</definedName>
    <definedName name="g" localSheetId="1" hidden="1">{"'Sheet1'!$L$16"}</definedName>
    <definedName name="g" localSheetId="2" hidden="1">{"'Sheet1'!$L$16"}</definedName>
    <definedName name="g" hidden="1">{"'Sheet1'!$L$16"}</definedName>
    <definedName name="h" localSheetId="1" hidden="1">{"'Sheet1'!$L$16"}</definedName>
    <definedName name="h" localSheetId="2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localSheetId="1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localSheetId="2" hidden="1">{"'Sheet1'!$L$16"}</definedName>
    <definedName name="huy" hidden="1">{"'Sheet1'!$L$16"}</definedName>
    <definedName name="IDLAB_COST">#REF!</definedName>
    <definedName name="INDMANP">#REF!</definedName>
    <definedName name="Khac">#REF!</definedName>
    <definedName name="Khong_can_doi">#REF!</definedName>
    <definedName name="LN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QD">#REF!</definedName>
    <definedName name="NQQH">#REF!</definedName>
    <definedName name="NSNN">#REF!</definedName>
    <definedName name="PC">#REF!</definedName>
    <definedName name="Phan_cap">#REF!</definedName>
    <definedName name="Phi_le_phi">#REF!</definedName>
    <definedName name="PK">#REF!</definedName>
    <definedName name="_xlnm.Print_Area" localSheetId="0">'54 '!$A$1:$G$106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SORT">#REF!</definedName>
    <definedName name="SPEC">#REF!</definedName>
    <definedName name="SPECSUMMARY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W">#REF!</definedName>
    <definedName name="VARIINST">#REF!</definedName>
    <definedName name="VARIPURC">#REF!</definedName>
    <definedName name="W">#REF!</definedName>
    <definedName name="X">#REF!</definedName>
    <definedName name="Z">#REF!</definedName>
    <definedName name="ZYX">#REF!</definedName>
    <definedName name="ZZZ">#REF!</definedName>
  </definedNames>
  <calcPr calcId="162913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6"/>
  <c r="F86"/>
  <c r="Q10" i="10" l="1"/>
  <c r="Q11"/>
  <c r="Q12"/>
  <c r="Q13"/>
  <c r="Q14"/>
  <c r="Q15"/>
  <c r="Q16"/>
  <c r="Q17"/>
  <c r="D9"/>
  <c r="E9"/>
  <c r="F9"/>
  <c r="G9"/>
  <c r="K9" s="1"/>
  <c r="H9"/>
  <c r="I9"/>
  <c r="J9"/>
  <c r="C9"/>
  <c r="Q9" s="1"/>
  <c r="K10"/>
  <c r="K11"/>
  <c r="K12"/>
  <c r="K13"/>
  <c r="P13" s="1"/>
  <c r="K14"/>
  <c r="P14" s="1"/>
  <c r="K15"/>
  <c r="K16"/>
  <c r="P16" s="1"/>
  <c r="K17"/>
  <c r="P17" s="1"/>
  <c r="J16"/>
  <c r="E16"/>
  <c r="O15"/>
  <c r="F15"/>
  <c r="E15"/>
  <c r="F14"/>
  <c r="O12"/>
  <c r="P12"/>
  <c r="O11"/>
  <c r="P11"/>
  <c r="O10"/>
  <c r="F10"/>
  <c r="N9"/>
  <c r="L9"/>
  <c r="D11" i="8"/>
  <c r="E11"/>
  <c r="E78"/>
  <c r="D78"/>
  <c r="E76"/>
  <c r="D76"/>
  <c r="E69"/>
  <c r="C89" i="6"/>
  <c r="D69" i="8"/>
  <c r="E54"/>
  <c r="E44" s="1"/>
  <c r="E42" s="1"/>
  <c r="D54"/>
  <c r="D15"/>
  <c r="E15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E17"/>
  <c r="D17"/>
  <c r="E16"/>
  <c r="D16"/>
  <c r="F12"/>
  <c r="E12"/>
  <c r="D12"/>
  <c r="D48" i="6"/>
  <c r="H59"/>
  <c r="H47"/>
  <c r="F42"/>
  <c r="H53"/>
  <c r="D84"/>
  <c r="E84"/>
  <c r="D86"/>
  <c r="E86"/>
  <c r="I99"/>
  <c r="O9" i="10" l="1"/>
  <c r="P15"/>
  <c r="P10" l="1"/>
  <c r="P9" s="1"/>
  <c r="D40" i="6" l="1"/>
  <c r="D38" s="1"/>
  <c r="F39"/>
  <c r="H102" l="1"/>
  <c r="H98"/>
  <c r="H97"/>
  <c r="F60"/>
  <c r="D10" i="9"/>
  <c r="H43" i="6"/>
  <c r="D62"/>
  <c r="E62"/>
  <c r="D64"/>
  <c r="E64"/>
  <c r="H76"/>
  <c r="D89"/>
  <c r="C33"/>
  <c r="H24" i="8"/>
  <c r="F19"/>
  <c r="H17"/>
  <c r="D13" i="7"/>
  <c r="E13"/>
  <c r="D22" l="1"/>
  <c r="D10" s="1"/>
  <c r="D9" s="1"/>
  <c r="C9"/>
  <c r="C10"/>
  <c r="D36"/>
  <c r="D26"/>
  <c r="E20"/>
  <c r="D20"/>
  <c r="D18"/>
  <c r="D17"/>
  <c r="E16"/>
  <c r="F16" s="1"/>
  <c r="D16" i="6"/>
  <c r="E14" i="7"/>
  <c r="D14"/>
  <c r="F14" i="6"/>
  <c r="E16"/>
  <c r="E24"/>
  <c r="E35"/>
  <c r="F28"/>
  <c r="H26" l="1"/>
  <c r="D39" i="8" l="1"/>
  <c r="E39" i="6"/>
  <c r="E42"/>
  <c r="E43"/>
  <c r="E44"/>
  <c r="E45"/>
  <c r="E46"/>
  <c r="E47"/>
  <c r="E48"/>
  <c r="E50"/>
  <c r="E52"/>
  <c r="E53"/>
  <c r="E54"/>
  <c r="E55"/>
  <c r="E56"/>
  <c r="E57"/>
  <c r="E58"/>
  <c r="E59"/>
  <c r="E61"/>
  <c r="E63"/>
  <c r="E65"/>
  <c r="E66"/>
  <c r="E67"/>
  <c r="E68"/>
  <c r="E69"/>
  <c r="E70"/>
  <c r="E71"/>
  <c r="E72"/>
  <c r="E73"/>
  <c r="E75"/>
  <c r="E76"/>
  <c r="E77"/>
  <c r="E78"/>
  <c r="E79"/>
  <c r="E80"/>
  <c r="E81"/>
  <c r="E82"/>
  <c r="E83"/>
  <c r="E85"/>
  <c r="E87"/>
  <c r="E88"/>
  <c r="F89"/>
  <c r="E90"/>
  <c r="E91"/>
  <c r="E92"/>
  <c r="E93"/>
  <c r="E94"/>
  <c r="E95"/>
  <c r="E97"/>
  <c r="F98"/>
  <c r="E99"/>
  <c r="E100"/>
  <c r="E101"/>
  <c r="E102"/>
  <c r="E103"/>
  <c r="E104"/>
  <c r="E105"/>
  <c r="E106"/>
  <c r="E24" i="7" l="1"/>
  <c r="E25"/>
  <c r="E15"/>
  <c r="E17"/>
  <c r="D8" i="9"/>
  <c r="F8"/>
  <c r="G8"/>
  <c r="H8"/>
  <c r="I8"/>
  <c r="J8"/>
  <c r="K8"/>
  <c r="F17" i="7" l="1"/>
  <c r="C10" i="9"/>
  <c r="C8" l="1"/>
  <c r="E10"/>
  <c r="E8" s="1"/>
  <c r="C64" i="8" l="1"/>
  <c r="D66"/>
  <c r="D64" s="1"/>
  <c r="C66"/>
  <c r="C42"/>
  <c r="C44"/>
  <c r="F15"/>
  <c r="F23"/>
  <c r="F26"/>
  <c r="F17"/>
  <c r="F21"/>
  <c r="F28"/>
  <c r="E29"/>
  <c r="E30"/>
  <c r="E31"/>
  <c r="E32"/>
  <c r="E33"/>
  <c r="E34"/>
  <c r="E35"/>
  <c r="E36"/>
  <c r="E37"/>
  <c r="E38"/>
  <c r="E39"/>
  <c r="E40"/>
  <c r="E41"/>
  <c r="E43"/>
  <c r="E45"/>
  <c r="E46"/>
  <c r="E47"/>
  <c r="E48"/>
  <c r="E49"/>
  <c r="E50"/>
  <c r="E51"/>
  <c r="E52"/>
  <c r="E53"/>
  <c r="E55"/>
  <c r="E56"/>
  <c r="E57"/>
  <c r="E58"/>
  <c r="E59"/>
  <c r="E60"/>
  <c r="E61"/>
  <c r="E62"/>
  <c r="E63"/>
  <c r="E65"/>
  <c r="E67"/>
  <c r="E68"/>
  <c r="F69"/>
  <c r="E70"/>
  <c r="E71"/>
  <c r="E72"/>
  <c r="E73"/>
  <c r="E74"/>
  <c r="E75"/>
  <c r="F76"/>
  <c r="E77"/>
  <c r="F78"/>
  <c r="E79"/>
  <c r="E80"/>
  <c r="E81"/>
  <c r="E82"/>
  <c r="E83"/>
  <c r="E84"/>
  <c r="E85"/>
  <c r="E86"/>
  <c r="F16"/>
  <c r="C15"/>
  <c r="C25" i="6"/>
  <c r="C12" i="8"/>
  <c r="C46" i="7"/>
  <c r="D16"/>
  <c r="E22"/>
  <c r="E10" s="1"/>
  <c r="H11" s="1"/>
  <c r="E9" l="1"/>
  <c r="E66" i="8"/>
  <c r="F66" s="1"/>
  <c r="C18" i="7"/>
  <c r="C23"/>
  <c r="C20"/>
  <c r="C15"/>
  <c r="C13" s="1"/>
  <c r="A1"/>
  <c r="A1" i="8" s="1"/>
  <c r="A1" i="9" s="1"/>
  <c r="H39" i="6"/>
  <c r="C95"/>
  <c r="E64" i="8" l="1"/>
  <c r="F64" s="1"/>
  <c r="C20" i="6"/>
  <c r="C29"/>
  <c r="E36" l="1"/>
  <c r="E18"/>
  <c r="E20"/>
  <c r="F20" s="1"/>
  <c r="E22"/>
  <c r="E23"/>
  <c r="E27"/>
  <c r="E29"/>
  <c r="F29" s="1"/>
  <c r="D24"/>
  <c r="C24"/>
  <c r="C94" l="1"/>
  <c r="C96"/>
  <c r="F96" s="1"/>
  <c r="C86"/>
  <c r="C84" s="1"/>
  <c r="C40"/>
  <c r="C17"/>
  <c r="D37" l="1"/>
  <c r="C16"/>
  <c r="F14" i="7" l="1"/>
  <c r="F15"/>
  <c r="F18"/>
  <c r="F23"/>
  <c r="F26"/>
  <c r="E53"/>
  <c r="E51"/>
  <c r="D53"/>
  <c r="C53"/>
  <c r="F17" i="6"/>
  <c r="D51" i="7"/>
  <c r="F24" i="6"/>
  <c r="F30"/>
  <c r="F13" i="7" l="1"/>
  <c r="F53"/>
  <c r="C51"/>
  <c r="F51" s="1"/>
  <c r="C15" i="6"/>
  <c r="E15"/>
  <c r="E14" s="1"/>
  <c r="I14" s="1"/>
  <c r="D15"/>
  <c r="D14" s="1"/>
  <c r="F16"/>
  <c r="C50" i="7" l="1"/>
  <c r="F15" i="6"/>
  <c r="E50" i="7"/>
  <c r="D50"/>
  <c r="F10" i="6"/>
  <c r="D9"/>
  <c r="F50" i="7" l="1"/>
  <c r="E9" i="6"/>
  <c r="C38" l="1"/>
  <c r="F41"/>
  <c r="F48"/>
  <c r="F51"/>
  <c r="F53"/>
  <c r="C64"/>
  <c r="C62" s="1"/>
  <c r="C11" i="8"/>
  <c r="C10" s="1"/>
  <c r="C9" s="1"/>
  <c r="E10"/>
  <c r="F10" s="1"/>
  <c r="F21" i="6"/>
  <c r="F25"/>
  <c r="F26"/>
  <c r="F19"/>
  <c r="F36" i="7"/>
  <c r="F20"/>
  <c r="F19" l="1"/>
  <c r="C37" i="6"/>
  <c r="F37" s="1"/>
  <c r="F62"/>
  <c r="C9"/>
  <c r="F9" s="1"/>
  <c r="F49" l="1"/>
  <c r="E40"/>
  <c r="E38" s="1"/>
  <c r="E37" s="1"/>
  <c r="H37" s="1"/>
  <c r="I37" s="1"/>
  <c r="D44" i="8"/>
  <c r="D42" s="1"/>
  <c r="H55"/>
  <c r="C22" i="7"/>
  <c r="F10" s="1"/>
  <c r="F64" i="6"/>
  <c r="F33"/>
  <c r="F32"/>
  <c r="E31"/>
  <c r="D31"/>
  <c r="C31"/>
  <c r="C14" s="1"/>
  <c r="H21" s="1"/>
  <c r="F24" i="8" l="1"/>
  <c r="D10"/>
  <c r="F22" i="7"/>
  <c r="F9"/>
  <c r="F31" i="6"/>
  <c r="F40" l="1"/>
  <c r="D9" i="8"/>
  <c r="E9"/>
  <c r="F9" s="1"/>
  <c r="F38" i="6"/>
  <c r="H9" i="8" l="1"/>
</calcChain>
</file>

<file path=xl/comments1.xml><?xml version="1.0" encoding="utf-8"?>
<comments xmlns="http://schemas.openxmlformats.org/spreadsheetml/2006/main">
  <authors>
    <author>Luong Chien</author>
  </authors>
  <commentList>
    <comment ref="K16" authorId="0">
      <text>
        <r>
          <rPr>
            <b/>
            <sz val="9"/>
            <color indexed="81"/>
            <rFont val="Segoe UI"/>
            <family val="2"/>
          </rPr>
          <t>Luong Chien:</t>
        </r>
        <r>
          <rPr>
            <sz val="9"/>
            <color indexed="81"/>
            <rFont val="Segoe UI"/>
            <family val="2"/>
          </rPr>
          <t xml:space="preserve">
TKTG xã PL cũ: 8.882.800
xã HH cũ: 11.507.100</t>
        </r>
      </text>
    </comment>
  </commentList>
</comments>
</file>

<file path=xl/sharedStrings.xml><?xml version="1.0" encoding="utf-8"?>
<sst xmlns="http://schemas.openxmlformats.org/spreadsheetml/2006/main" count="446" uniqueCount="203">
  <si>
    <t>Nội dung</t>
  </si>
  <si>
    <t>Dự toán</t>
  </si>
  <si>
    <t>A</t>
  </si>
  <si>
    <t>B</t>
  </si>
  <si>
    <t>4=3/1</t>
  </si>
  <si>
    <t>TỔNG THU NSNN TRÊN ĐỊA BÀN</t>
  </si>
  <si>
    <t>I</t>
  </si>
  <si>
    <t>Thu nội địa</t>
  </si>
  <si>
    <t>II</t>
  </si>
  <si>
    <t>Thu từ dầu thô</t>
  </si>
  <si>
    <t>III</t>
  </si>
  <si>
    <t>Thu từ hoạt động xuất nhập khẩu</t>
  </si>
  <si>
    <t>IV</t>
  </si>
  <si>
    <t>Thu viện trợ</t>
  </si>
  <si>
    <t>TỔNG THU NGÂN SÁCH ĐỊA PHƯƠNG</t>
  </si>
  <si>
    <t>Thu NSĐP được hưởng theo phân cấp</t>
  </si>
  <si>
    <t>Thuế giá trị gia tăng (phần NSĐP hưởng 30%)</t>
  </si>
  <si>
    <t>Thu bổ sung từ ngân sách cấp trên</t>
  </si>
  <si>
    <t>Thu từ quỹ dự trữ tài chính</t>
  </si>
  <si>
    <t>Thu kết dư</t>
  </si>
  <si>
    <t>V</t>
  </si>
  <si>
    <t>Thu chuyển nguồn từ năm trước chuyển sang</t>
  </si>
  <si>
    <t>C</t>
  </si>
  <si>
    <t>TỔNG CHI NSĐP</t>
  </si>
  <si>
    <t>Chi cân đối ngân sách địa phương</t>
  </si>
  <si>
    <t>Chi đầu tư phát triển</t>
  </si>
  <si>
    <t>Chi thường xuyên</t>
  </si>
  <si>
    <t>Chi cho vay</t>
  </si>
  <si>
    <t>Chi viện trợ</t>
  </si>
  <si>
    <t>Chi trả nợ lãi</t>
  </si>
  <si>
    <t>Chi bổ sung quỹ dự trữ tài chính</t>
  </si>
  <si>
    <t>Các nhiệm vụ chi khác</t>
  </si>
  <si>
    <t>Chi chuyển nguồn sang năm sau</t>
  </si>
  <si>
    <t>Mẫu biểu số 54</t>
  </si>
  <si>
    <t>(Dùng cho UBND tỉnh, thành phố trực thuộc trung ương báo cáo Bộ Tài chính)</t>
  </si>
  <si>
    <t>Thuế thu nhập cá nhân</t>
  </si>
  <si>
    <t>Các loại phí, lệ phí</t>
  </si>
  <si>
    <t>-</t>
  </si>
  <si>
    <t>Thuế sử dụng đất phi nông nghiệp</t>
  </si>
  <si>
    <t>Thu tiền sử dụng đất</t>
  </si>
  <si>
    <t>Thu tiền sử dụng khu vực biển</t>
  </si>
  <si>
    <t>Thu từ khai thác, xử lý tài sản công xử lý theo quy định của pháp luật về quản lý, sử dụng tài sản công</t>
  </si>
  <si>
    <t>Thu từ hoạt động xổ số</t>
  </si>
  <si>
    <t>Thu khác ngân sách</t>
  </si>
  <si>
    <t>Thuế TTĐB</t>
  </si>
  <si>
    <t>THU NSĐP ĐƯỢC HƯỞNG THEO PHÂN CẤP</t>
  </si>
  <si>
    <t>Thuế GTGT (phần NSĐP hưởng 30%)</t>
  </si>
  <si>
    <t>CHI CÂN ĐỐI NSĐP</t>
  </si>
  <si>
    <t>Chi đầu tư phát triển theo ngành, lĩnh vực</t>
  </si>
  <si>
    <t>VI</t>
  </si>
  <si>
    <t>VII</t>
  </si>
  <si>
    <t>Dự phòng ngân sách nhà nước</t>
  </si>
  <si>
    <t>VIII</t>
  </si>
  <si>
    <t>Chi cải cách tiền lương, tinh giản biên chế</t>
  </si>
  <si>
    <t>IX</t>
  </si>
  <si>
    <t>Chi thường xuyên thực hiện các chế độ, chính sách</t>
  </si>
  <si>
    <t>Mẫu biểu số 56.1</t>
  </si>
  <si>
    <t>Đơn vị:  đồng</t>
  </si>
  <si>
    <t>Lũy kế</t>
  </si>
  <si>
    <t>Cùng kỳ năm 2025</t>
  </si>
  <si>
    <t>Ước thực hiện quý so (%)</t>
  </si>
  <si>
    <t>Lệ phí trước bạ</t>
  </si>
  <si>
    <t xml:space="preserve"> STT</t>
  </si>
  <si>
    <t>Ước thực hiện</t>
  </si>
  <si>
    <t xml:space="preserve">Dự toán </t>
  </si>
  <si>
    <t>Thu từ hoạt động xuất nhập khẩu</t>
  </si>
  <si>
    <t>Các khoản thu NSĐP hưởng 100%</t>
  </si>
  <si>
    <t>Các khoản thu phân chia NSĐP theo tỷ lệ %</t>
  </si>
  <si>
    <t>Trợ cấp theo Nghị định 14/2020/NĐ-CP</t>
  </si>
  <si>
    <t>Thu bổ sung có mục tiêu</t>
  </si>
  <si>
    <t>Dự phòng NSNN</t>
  </si>
  <si>
    <t>Chi từ nguồn bổ sung có mục tiêu từ NSTW cho NSĐP</t>
  </si>
  <si>
    <t>Mẫu biểu số 55</t>
  </si>
  <si>
    <t xml:space="preserve">Thu nội địa </t>
  </si>
  <si>
    <t xml:space="preserve"> Thu từ khu vực doanh nghiệp nhà nước</t>
  </si>
  <si>
    <t xml:space="preserve"> Thu từ khu vực doanh nghiệp có vốn ĐTNN</t>
  </si>
  <si>
    <t xml:space="preserve"> Thu từ khu vực kinh tế ngoài quốc doanh</t>
  </si>
  <si>
    <t xml:space="preserve"> Thuế thu nhập cá nhân</t>
  </si>
  <si>
    <t xml:space="preserve"> Các loại phí, lệ phí</t>
  </si>
  <si>
    <t xml:space="preserve"> Các khoản thu về nhà, đất</t>
  </si>
  <si>
    <t xml:space="preserve"> Thuế sử dụng đất nông nghiệp</t>
  </si>
  <si>
    <t xml:space="preserve"> Thu tiền thuê đất</t>
  </si>
  <si>
    <t xml:space="preserve"> Thu tiền sử dụng đất</t>
  </si>
  <si>
    <t xml:space="preserve"> Thu tiền cho thuê và tiền bán nhà thuộc sở hữu NN</t>
  </si>
  <si>
    <t>Thu hồi vốn, thu cổ tức, lợi nhuận, lợi nhuận sau thuế, chênh lệch thu chi của Ngân hàng Nhà nước</t>
  </si>
  <si>
    <t xml:space="preserve"> Thu hồi vốn NSNN đầu tư tại tổ chức kinh tế</t>
  </si>
  <si>
    <t xml:space="preserve"> Thu cổ tức, lợi nhuận, lợi nhuậu sau thuế, chênh lệch thu chi của Ngân hàng Nhà nước</t>
  </si>
  <si>
    <t>Thu quỹ đất công ích và hoa lợi công sản khác</t>
  </si>
  <si>
    <t xml:space="preserve"> Thu khác ngân sách</t>
  </si>
  <si>
    <t xml:space="preserve"> Thuế GTGT thu từ hàng hóa nhập khẩu</t>
  </si>
  <si>
    <t xml:space="preserve"> Thuế xuất khẩu</t>
  </si>
  <si>
    <t xml:space="preserve"> Thuế nhập khẩu</t>
  </si>
  <si>
    <t xml:space="preserve"> Thuế TTĐB thu từ hàng hóa nhập khẩu</t>
  </si>
  <si>
    <t xml:space="preserve"> Thuế BVMT thu từ hàng hóa nhập khẩu</t>
  </si>
  <si>
    <t xml:space="preserve"> Thu khác</t>
  </si>
  <si>
    <t xml:space="preserve"> Hoàn thuế GTGT, thuế TTĐB và các khoản thu khác</t>
  </si>
  <si>
    <t xml:space="preserve">Thuế GTGT </t>
  </si>
  <si>
    <t>Hoàn các khoản thu khác</t>
  </si>
  <si>
    <t>Từ các khoản thu phân chia giữa NSTW và NSĐP</t>
  </si>
  <si>
    <t>Chi chương trình mục tiêu quốc gia</t>
  </si>
  <si>
    <t xml:space="preserve">Chi bổ sung quỹ dự trữ tài chính </t>
  </si>
  <si>
    <t>Chi đầu tư thực hiện các chương trình, nhiệm vụ, dự án</t>
  </si>
  <si>
    <t>Chi thực hiện các chương trình mục tiêu quốc gia</t>
  </si>
  <si>
    <t xml:space="preserve">Lũy kế  </t>
  </si>
  <si>
    <t>Đơn vị: đồng</t>
  </si>
  <si>
    <t>Thuê Giá trị gia tăng</t>
  </si>
  <si>
    <t>Đơn vị:   đồng</t>
  </si>
  <si>
    <t>Thu bổ sung cân đối</t>
  </si>
  <si>
    <t>Thuê thu nhập doanh nghiệp</t>
  </si>
  <si>
    <t>Thuế tài nguyên</t>
  </si>
  <si>
    <t>Chi giáo dục, đào tạo và dạy nghề</t>
  </si>
  <si>
    <t>Chi khoa học, công nghệ</t>
  </si>
  <si>
    <t>Chi y tế, dân số và gia đình</t>
  </si>
  <si>
    <t>Chi văn hoá thông tin</t>
  </si>
  <si>
    <t>Chi thể dục thể thao</t>
  </si>
  <si>
    <t>Chi bảo vệ môi trường</t>
  </si>
  <si>
    <t>Chi các hoạt động kinh tế</t>
  </si>
  <si>
    <t>Chi hoạt động của các cơ quan quản lý nhà nước, Đảng, đoàn thể</t>
  </si>
  <si>
    <t>Chi sự nghiệp phát thanh, truyền hình, thông tấn</t>
  </si>
  <si>
    <t>Chi đảm bảo xã hội</t>
  </si>
  <si>
    <t>Các khoản chi khác theo quy định của pháp luật</t>
  </si>
  <si>
    <t>Chi quốc phòng</t>
  </si>
  <si>
    <t>Chi an ninh và trật tự, an toàn xã hội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</si>
  <si>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</si>
  <si>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</si>
  <si>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</si>
  <si>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</si>
  <si>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</si>
  <si>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</si>
  <si>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</si>
  <si>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</si>
  <si>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</si>
  <si>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</si>
  <si>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</si>
  <si>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</si>
  <si>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</si>
  <si>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 xml:space="preserve">Thuế giá trị gia tăng </t>
  </si>
  <si>
    <t>Thu tiền thuê mặt đất, mặt nước, mặt biển</t>
  </si>
  <si>
    <t>Thuế thu nhập doanh nghiệp</t>
  </si>
  <si>
    <t xml:space="preserve"> Thuế tài nguyên</t>
  </si>
  <si>
    <t>UBND XÃ PHÚC LỘC</t>
  </si>
  <si>
    <t>Thuế tiêu thu đặc biệt</t>
  </si>
  <si>
    <t>Nguồn thu tiền sử đất (thực hiện công tác cấp giấy, đo  vẽ bản đồ)</t>
  </si>
  <si>
    <t>Tiết kiệm 10%  chi thường xuyên</t>
  </si>
  <si>
    <t>2.14</t>
  </si>
  <si>
    <t>2.15</t>
  </si>
  <si>
    <t>Chi từ nguồn bổ sung có mục tiêu từ NS cấp tỉnh cho NSĐP</t>
  </si>
  <si>
    <t>Các khoản ủng hộ, huy động đóng góp từ các cơ quan, tổ chức, cá nhân theo quy định của pháp luật cho cấp xã</t>
  </si>
  <si>
    <t>Thuế tiêu thị đặc biệt</t>
  </si>
  <si>
    <t>X</t>
  </si>
  <si>
    <t>Mẫu biểu số 56.2</t>
  </si>
  <si>
    <t>TÌNH HÌNH SỬ DỤNG DỰ PHÒNG NGÂN SÁCH ĐỊA PHƯƠNG, DỰ PHÒNG NGÂN SÁCH TRUNG ƯƠNG BỔ SUNG CÓ MỤC TIÊU CHO ĐỊA PHƯƠNG VÀ QUỸ DỰ TRỮ TÀI CHÍNH</t>
  </si>
  <si>
    <t>STT</t>
  </si>
  <si>
    <t>Dự phòng ngân sách địa phương</t>
  </si>
  <si>
    <t>Dự phòng ngân sách trung ương bổ sung có mục tiêu cho địa phương</t>
  </si>
  <si>
    <t>Quỹ dự trữ tài chính</t>
  </si>
  <si>
    <t>Dự toán HĐND quyết định</t>
  </si>
  <si>
    <t>Lũy kế đã sử dụng</t>
  </si>
  <si>
    <t>Còn lại</t>
  </si>
  <si>
    <t>Số NSTW bổ sung</t>
  </si>
  <si>
    <t>Số đã phân bổ</t>
  </si>
  <si>
    <t>Số dư đầu năm</t>
  </si>
  <si>
    <t>3=1-2</t>
  </si>
  <si>
    <t>6=4-5</t>
  </si>
  <si>
    <t>9=7-8</t>
  </si>
  <si>
    <t>Tổng số</t>
  </si>
  <si>
    <t>TÌNH HÌNH CÂN ĐỐI NSĐP QUÝ II NĂM 2026</t>
  </si>
  <si>
    <t>Quý 2</t>
  </si>
  <si>
    <t>ƯỚC THỰC HIỆN CHI NSNN QUÝ II NĂM 2026</t>
  </si>
  <si>
    <t>Thu tiền cấp quyền khai thác khoáng sản, tài nguyên nước, cấp quyền sử dụng tần số vô tuyến điện, thu tiền sử dụng khu vực biển</t>
  </si>
  <si>
    <t>BIỂU TỔNG HỢP CÁC QUỸ TÀI CHÍNH NHÀ NƯỚC NGOÀI NGÂN SÁCH DO ĐỊA PHƯƠNG QUẢN LÝ NĂM 2026</t>
  </si>
  <si>
    <t>Đơn vị tính: đồng</t>
  </si>
  <si>
    <t>TÊN QUỸ</t>
  </si>
  <si>
    <t xml:space="preserve"> Kế hoạch năm 2026</t>
  </si>
  <si>
    <t>Dự kiến dư nguồn đến ngày 31/12/2026</t>
  </si>
  <si>
    <t>Nguồn vốn PS trong năm</t>
  </si>
  <si>
    <t>Tổng sử dụng nguồn vốn trong năm</t>
  </si>
  <si>
    <t>Chênh lệch nguồn trong năm</t>
  </si>
  <si>
    <t>Cộng</t>
  </si>
  <si>
    <t>Xã Bành Trạch</t>
  </si>
  <si>
    <t>Xã Phúc Lộc</t>
  </si>
  <si>
    <t>Xã Hà Hiệu</t>
  </si>
  <si>
    <t>Hỗ trợ từ NSĐP</t>
  </si>
  <si>
    <t>11=6+7-9</t>
  </si>
  <si>
    <t>Tổng cộng</t>
  </si>
  <si>
    <t>Quỹ Vì người nghèo</t>
  </si>
  <si>
    <t>Quỹ Khuyến học</t>
  </si>
  <si>
    <t>Quỹ Chữ thập đỏ</t>
  </si>
  <si>
    <t>Quỹ chăm sóc người cao tuổi</t>
  </si>
  <si>
    <t>Quỹ chất độc da cam</t>
  </si>
  <si>
    <t>Quỹ Bảo trợ trẻ em</t>
  </si>
  <si>
    <t>Quỹ Đền ơn đáp nghĩa</t>
  </si>
  <si>
    <t>Quỹ xoá đói giảm nghèo</t>
  </si>
  <si>
    <t>Số dư nguồn đến ngày 01/01/2026</t>
  </si>
  <si>
    <t>Số dư nguồn đến ngày 30/06/2026</t>
  </si>
  <si>
    <t>Ước thực hiện năm 2026</t>
  </si>
  <si>
    <t xml:space="preserve"> Quý II </t>
  </si>
  <si>
    <t xml:space="preserve">Luỹ kế </t>
  </si>
  <si>
    <t>6=1+2-5</t>
  </si>
  <si>
    <t>Ước thực hiện quý II tháng so (%)</t>
  </si>
  <si>
    <t>7= 4/1</t>
  </si>
  <si>
    <t>ƯỚC THỰC HIỆN THU NSNN QUÝ II NĂM 2026</t>
  </si>
  <si>
    <t>(Kèm theo Quyết định số  742 /QĐ-UBND ngày 06/7/2026 của UBND xã Phúc Lộc)</t>
  </si>
</sst>
</file>

<file path=xl/styles.xml><?xml version="1.0" encoding="utf-8"?>
<styleSheet xmlns="http://schemas.openxmlformats.org/spreadsheetml/2006/main">
  <numFmts count="8">
    <numFmt numFmtId="164" formatCode="_-* #,##0\ _₫_-;\-* #,##0\ _₫_-;_-* &quot;-&quot;\ _₫_-;_-@_-"/>
    <numFmt numFmtId="165" formatCode="#,##0\ ;[Red]\-\ #,##0\ ;\ &quot; &quot;\ ;"/>
    <numFmt numFmtId="166" formatCode="#,##0.0\ ;[Red]\-\ #,##0.0\ ;\ &quot; &quot;\ ;"/>
    <numFmt numFmtId="167" formatCode="###,###"/>
    <numFmt numFmtId="168" formatCode="0.0%"/>
    <numFmt numFmtId="169" formatCode="[$-1042A]#,###"/>
    <numFmt numFmtId="170" formatCode="###\ ###\ ###"/>
    <numFmt numFmtId="171" formatCode="##"/>
  </numFmts>
  <fonts count="46">
    <font>
      <sz val="12"/>
      <color theme="1"/>
      <name val="Times New Roman"/>
      <family val="2"/>
      <charset val="163"/>
    </font>
    <font>
      <sz val="12"/>
      <color theme="1"/>
      <name val="Times New Roman"/>
      <family val="2"/>
      <charset val="163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3"/>
      <name val="VnTime"/>
    </font>
    <font>
      <i/>
      <sz val="9"/>
      <color rgb="FF000000"/>
      <name val="Times New Roman"/>
      <family val="1"/>
    </font>
    <font>
      <i/>
      <sz val="8"/>
      <color rgb="FF000000"/>
      <name val="Times New Roman"/>
      <family val="1"/>
    </font>
    <font>
      <sz val="8"/>
      <name val="Times New Roman"/>
      <family val="2"/>
      <charset val="163"/>
    </font>
    <font>
      <i/>
      <sz val="9"/>
      <name val="Times New Roman"/>
      <family val="1"/>
    </font>
    <font>
      <b/>
      <i/>
      <sz val="9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rgb="FF000000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name val="Times New Roman"/>
      <family val="1"/>
    </font>
    <font>
      <i/>
      <sz val="10"/>
      <color rgb="FF000000"/>
      <name val="Times New Roman"/>
      <family val="1"/>
    </font>
    <font>
      <sz val="10"/>
      <name val="Times New Roman"/>
      <family val="1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u/>
      <sz val="12"/>
      <color theme="1"/>
      <name val="Times New Roman"/>
      <family val="1"/>
    </font>
    <font>
      <sz val="11"/>
      <color indexed="8"/>
      <name val="Calibri"/>
      <family val="2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9"/>
      <color theme="1"/>
      <name val="Times New Roman"/>
      <family val="1"/>
    </font>
    <font>
      <i/>
      <sz val="10"/>
      <color theme="1"/>
      <name val="Calibri"/>
      <family val="2"/>
      <charset val="163"/>
      <scheme val="minor"/>
    </font>
    <font>
      <b/>
      <sz val="12"/>
      <color theme="1"/>
      <name val="Calibri"/>
      <family val="2"/>
      <charset val="163"/>
      <scheme val="minor"/>
    </font>
    <font>
      <sz val="10"/>
      <color theme="1"/>
      <name val="Times New Roman"/>
      <family val="1"/>
    </font>
    <font>
      <sz val="12"/>
      <name val=".VnTime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color theme="1"/>
      <name val="Times New Roman"/>
      <family val="1"/>
    </font>
    <font>
      <b/>
      <u/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8"/>
      <color theme="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8" fillId="0" borderId="0"/>
    <xf numFmtId="0" fontId="27" fillId="0" borderId="0">
      <alignment vertical="top"/>
    </xf>
    <xf numFmtId="171" fontId="34" fillId="0" borderId="0" applyFont="0" applyFill="0" applyBorder="0" applyAlignment="0" applyProtection="0"/>
  </cellStyleXfs>
  <cellXfs count="2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3" applyFont="1" applyAlignment="1">
      <alignment vertical="center"/>
    </xf>
    <xf numFmtId="0" fontId="3" fillId="0" borderId="0" xfId="3"/>
    <xf numFmtId="0" fontId="6" fillId="0" borderId="0" xfId="3" applyFont="1" applyAlignment="1">
      <alignment horizontal="center"/>
    </xf>
    <xf numFmtId="0" fontId="6" fillId="0" borderId="0" xfId="3" applyFont="1"/>
    <xf numFmtId="0" fontId="5" fillId="0" borderId="0" xfId="3" applyFont="1" applyAlignment="1">
      <alignment horizontal="right"/>
    </xf>
    <xf numFmtId="0" fontId="6" fillId="0" borderId="6" xfId="3" applyFont="1" applyBorder="1" applyAlignment="1">
      <alignment horizontal="center" vertical="center"/>
    </xf>
    <xf numFmtId="0" fontId="7" fillId="0" borderId="0" xfId="3" applyFont="1"/>
    <xf numFmtId="0" fontId="6" fillId="0" borderId="10" xfId="3" applyFont="1" applyBorder="1" applyAlignment="1">
      <alignment horizontal="center" vertical="center"/>
    </xf>
    <xf numFmtId="165" fontId="6" fillId="0" borderId="10" xfId="3" applyNumberFormat="1" applyFont="1" applyBorder="1" applyAlignment="1">
      <alignment vertical="center"/>
    </xf>
    <xf numFmtId="166" fontId="6" fillId="0" borderId="10" xfId="3" applyNumberFormat="1" applyFont="1" applyBorder="1" applyAlignment="1">
      <alignment vertical="center"/>
    </xf>
    <xf numFmtId="0" fontId="4" fillId="0" borderId="10" xfId="3" applyFont="1" applyBorder="1" applyAlignment="1">
      <alignment horizontal="center" vertical="center"/>
    </xf>
    <xf numFmtId="165" fontId="4" fillId="0" borderId="10" xfId="3" applyNumberFormat="1" applyFont="1" applyBorder="1" applyAlignment="1">
      <alignment vertical="center"/>
    </xf>
    <xf numFmtId="166" fontId="4" fillId="0" borderId="10" xfId="3" applyNumberFormat="1" applyFont="1" applyBorder="1" applyAlignment="1">
      <alignment vertical="center"/>
    </xf>
    <xf numFmtId="0" fontId="3" fillId="0" borderId="10" xfId="3" applyBorder="1"/>
    <xf numFmtId="0" fontId="7" fillId="0" borderId="10" xfId="3" applyFont="1" applyBorder="1"/>
    <xf numFmtId="0" fontId="3" fillId="0" borderId="11" xfId="3" applyBorder="1"/>
    <xf numFmtId="0" fontId="4" fillId="0" borderId="10" xfId="4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10" xfId="4" applyFont="1" applyBorder="1" applyAlignment="1">
      <alignment horizontal="center" vertical="center" wrapText="1"/>
    </xf>
    <xf numFmtId="167" fontId="4" fillId="0" borderId="10" xfId="4" applyNumberFormat="1" applyFont="1" applyBorder="1" applyAlignment="1">
      <alignment vertical="center" wrapText="1"/>
    </xf>
    <xf numFmtId="0" fontId="4" fillId="0" borderId="10" xfId="4" applyFont="1" applyBorder="1" applyAlignment="1">
      <alignment vertical="center" wrapText="1"/>
    </xf>
    <xf numFmtId="0" fontId="4" fillId="2" borderId="10" xfId="4" applyFont="1" applyFill="1" applyBorder="1" applyAlignment="1">
      <alignment horizontal="left" vertical="center" wrapText="1"/>
    </xf>
    <xf numFmtId="0" fontId="6" fillId="2" borderId="10" xfId="3" applyFont="1" applyFill="1" applyBorder="1"/>
    <xf numFmtId="0" fontId="6" fillId="0" borderId="11" xfId="4" applyFont="1" applyBorder="1" applyAlignment="1">
      <alignment horizontal="center" vertical="center" wrapText="1"/>
    </xf>
    <xf numFmtId="0" fontId="6" fillId="2" borderId="11" xfId="3" applyFont="1" applyFill="1" applyBorder="1"/>
    <xf numFmtId="0" fontId="6" fillId="2" borderId="10" xfId="3" applyFont="1" applyFill="1" applyBorder="1" applyAlignment="1">
      <alignment horizontal="left" vertical="center"/>
    </xf>
    <xf numFmtId="0" fontId="4" fillId="2" borderId="10" xfId="3" applyFont="1" applyFill="1" applyBorder="1" applyAlignment="1">
      <alignment horizontal="left" vertical="center" wrapText="1"/>
    </xf>
    <xf numFmtId="0" fontId="4" fillId="2" borderId="10" xfId="3" applyFont="1" applyFill="1" applyBorder="1" applyAlignment="1">
      <alignment horizontal="left" vertical="center"/>
    </xf>
    <xf numFmtId="0" fontId="4" fillId="0" borderId="6" xfId="3" applyFont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10" xfId="4" applyFont="1" applyFill="1" applyBorder="1" applyAlignment="1">
      <alignment horizontal="center" vertical="center" wrapText="1"/>
    </xf>
    <xf numFmtId="167" fontId="4" fillId="2" borderId="10" xfId="4" applyNumberFormat="1" applyFont="1" applyFill="1" applyBorder="1" applyAlignment="1">
      <alignment vertical="center" wrapText="1"/>
    </xf>
    <xf numFmtId="165" fontId="4" fillId="0" borderId="10" xfId="3" applyNumberFormat="1" applyFont="1" applyBorder="1" applyAlignment="1">
      <alignment horizontal="center" vertical="center"/>
    </xf>
    <xf numFmtId="10" fontId="6" fillId="0" borderId="10" xfId="2" applyNumberFormat="1" applyFont="1" applyBorder="1" applyAlignment="1">
      <alignment horizontal="center" vertical="center"/>
    </xf>
    <xf numFmtId="10" fontId="6" fillId="0" borderId="11" xfId="2" applyNumberFormat="1" applyFont="1" applyBorder="1" applyAlignment="1">
      <alignment horizontal="center" vertical="center"/>
    </xf>
    <xf numFmtId="0" fontId="9" fillId="0" borderId="10" xfId="0" applyFont="1" applyBorder="1" applyAlignment="1">
      <alignment vertical="center" wrapText="1" readingOrder="1"/>
    </xf>
    <xf numFmtId="0" fontId="9" fillId="0" borderId="10" xfId="0" applyFont="1" applyBorder="1" applyAlignment="1">
      <alignment vertical="top" wrapText="1" readingOrder="1"/>
    </xf>
    <xf numFmtId="169" fontId="10" fillId="0" borderId="10" xfId="0" applyNumberFormat="1" applyFont="1" applyBorder="1" applyAlignment="1">
      <alignment vertical="top" wrapText="1" readingOrder="1"/>
    </xf>
    <xf numFmtId="165" fontId="14" fillId="0" borderId="10" xfId="3" applyNumberFormat="1" applyFont="1" applyBorder="1"/>
    <xf numFmtId="165" fontId="15" fillId="0" borderId="10" xfId="3" applyNumberFormat="1" applyFont="1" applyBorder="1" applyAlignment="1">
      <alignment vertical="center"/>
    </xf>
    <xf numFmtId="0" fontId="4" fillId="2" borderId="10" xfId="3" applyFont="1" applyFill="1" applyBorder="1" applyAlignment="1">
      <alignment horizontal="center" vertical="center" wrapText="1"/>
    </xf>
    <xf numFmtId="0" fontId="4" fillId="2" borderId="10" xfId="3" applyFont="1" applyFill="1" applyBorder="1" applyAlignment="1">
      <alignment vertical="center" wrapText="1"/>
    </xf>
    <xf numFmtId="0" fontId="6" fillId="2" borderId="10" xfId="3" applyFont="1" applyFill="1" applyBorder="1" applyAlignment="1">
      <alignment horizontal="center" vertical="center" wrapText="1"/>
    </xf>
    <xf numFmtId="167" fontId="6" fillId="2" borderId="10" xfId="3" applyNumberFormat="1" applyFont="1" applyFill="1" applyBorder="1" applyAlignment="1">
      <alignment vertical="center" wrapText="1"/>
    </xf>
    <xf numFmtId="0" fontId="6" fillId="2" borderId="10" xfId="4" applyFont="1" applyFill="1" applyBorder="1" applyAlignment="1">
      <alignment horizontal="center" vertical="center" wrapText="1"/>
    </xf>
    <xf numFmtId="167" fontId="6" fillId="2" borderId="10" xfId="4" quotePrefix="1" applyNumberFormat="1" applyFont="1" applyFill="1" applyBorder="1" applyAlignment="1">
      <alignment vertical="center" wrapText="1"/>
    </xf>
    <xf numFmtId="165" fontId="7" fillId="0" borderId="0" xfId="3" applyNumberFormat="1" applyFont="1"/>
    <xf numFmtId="165" fontId="3" fillId="0" borderId="0" xfId="3" applyNumberFormat="1"/>
    <xf numFmtId="169" fontId="16" fillId="0" borderId="10" xfId="0" applyNumberFormat="1" applyFont="1" applyBorder="1" applyAlignment="1">
      <alignment horizontal="right" vertical="top" wrapText="1" readingOrder="1"/>
    </xf>
    <xf numFmtId="165" fontId="6" fillId="0" borderId="11" xfId="3" applyNumberFormat="1" applyFont="1" applyBorder="1" applyAlignment="1">
      <alignment vertical="center"/>
    </xf>
    <xf numFmtId="10" fontId="4" fillId="0" borderId="10" xfId="2" applyNumberFormat="1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165" fontId="12" fillId="0" borderId="10" xfId="3" applyNumberFormat="1" applyFont="1" applyBorder="1" applyAlignment="1">
      <alignment vertical="center"/>
    </xf>
    <xf numFmtId="165" fontId="13" fillId="0" borderId="10" xfId="3" applyNumberFormat="1" applyFont="1" applyBorder="1" applyAlignment="1">
      <alignment vertical="center"/>
    </xf>
    <xf numFmtId="166" fontId="13" fillId="0" borderId="10" xfId="3" applyNumberFormat="1" applyFont="1" applyBorder="1" applyAlignment="1">
      <alignment vertical="center"/>
    </xf>
    <xf numFmtId="165" fontId="3" fillId="0" borderId="10" xfId="3" applyNumberFormat="1" applyBorder="1"/>
    <xf numFmtId="0" fontId="2" fillId="0" borderId="0" xfId="0" applyFont="1"/>
    <xf numFmtId="0" fontId="4" fillId="0" borderId="6" xfId="3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9" fontId="7" fillId="0" borderId="0" xfId="3" applyNumberFormat="1" applyFont="1"/>
    <xf numFmtId="0" fontId="3" fillId="0" borderId="0" xfId="3" applyFont="1"/>
    <xf numFmtId="0" fontId="14" fillId="0" borderId="8" xfId="3" applyFont="1" applyBorder="1" applyAlignment="1">
      <alignment horizontal="center" vertical="center"/>
    </xf>
    <xf numFmtId="0" fontId="18" fillId="2" borderId="10" xfId="3" applyFont="1" applyFill="1" applyBorder="1" applyAlignment="1">
      <alignment horizontal="left" vertical="center"/>
    </xf>
    <xf numFmtId="165" fontId="18" fillId="0" borderId="10" xfId="3" applyNumberFormat="1" applyFont="1" applyBorder="1" applyAlignment="1">
      <alignment vertical="center"/>
    </xf>
    <xf numFmtId="166" fontId="18" fillId="0" borderId="10" xfId="3" applyNumberFormat="1" applyFont="1" applyBorder="1" applyAlignment="1">
      <alignment vertical="center"/>
    </xf>
    <xf numFmtId="165" fontId="3" fillId="0" borderId="0" xfId="3" applyNumberFormat="1" applyFont="1"/>
    <xf numFmtId="0" fontId="18" fillId="2" borderId="10" xfId="3" applyFont="1" applyFill="1" applyBorder="1" applyAlignment="1">
      <alignment horizontal="left" vertical="center" wrapText="1"/>
    </xf>
    <xf numFmtId="168" fontId="14" fillId="0" borderId="10" xfId="2" applyNumberFormat="1" applyFont="1" applyBorder="1" applyAlignment="1">
      <alignment vertical="center"/>
    </xf>
    <xf numFmtId="0" fontId="21" fillId="0" borderId="10" xfId="0" applyFont="1" applyBorder="1" applyAlignment="1">
      <alignment vertical="center" wrapText="1" readingOrder="1"/>
    </xf>
    <xf numFmtId="169" fontId="21" fillId="0" borderId="10" xfId="0" applyNumberFormat="1" applyFont="1" applyBorder="1" applyAlignment="1">
      <alignment horizontal="right" vertical="center" wrapText="1" readingOrder="1"/>
    </xf>
    <xf numFmtId="165" fontId="22" fillId="0" borderId="10" xfId="3" applyNumberFormat="1" applyFont="1" applyBorder="1" applyAlignment="1">
      <alignment vertical="center"/>
    </xf>
    <xf numFmtId="0" fontId="21" fillId="0" borderId="10" xfId="0" applyFont="1" applyBorder="1" applyAlignment="1">
      <alignment vertical="top" wrapText="1" readingOrder="1"/>
    </xf>
    <xf numFmtId="169" fontId="21" fillId="0" borderId="10" xfId="0" applyNumberFormat="1" applyFont="1" applyBorder="1" applyAlignment="1">
      <alignment horizontal="right" vertical="top" wrapText="1" readingOrder="1"/>
    </xf>
    <xf numFmtId="169" fontId="21" fillId="0" borderId="10" xfId="0" applyNumberFormat="1" applyFont="1" applyBorder="1" applyAlignment="1">
      <alignment vertical="top" wrapText="1" readingOrder="1"/>
    </xf>
    <xf numFmtId="165" fontId="20" fillId="0" borderId="10" xfId="3" applyNumberFormat="1" applyFont="1" applyBorder="1" applyAlignment="1">
      <alignment vertical="center"/>
    </xf>
    <xf numFmtId="0" fontId="23" fillId="0" borderId="0" xfId="3" applyFont="1"/>
    <xf numFmtId="0" fontId="24" fillId="0" borderId="0" xfId="3" applyFont="1"/>
    <xf numFmtId="0" fontId="14" fillId="0" borderId="0" xfId="3" applyFont="1"/>
    <xf numFmtId="164" fontId="14" fillId="0" borderId="0" xfId="3" applyNumberFormat="1" applyFont="1"/>
    <xf numFmtId="0" fontId="15" fillId="0" borderId="0" xfId="3" applyFont="1"/>
    <xf numFmtId="0" fontId="15" fillId="0" borderId="0" xfId="3" applyFont="1" applyAlignment="1">
      <alignment vertical="center"/>
    </xf>
    <xf numFmtId="0" fontId="14" fillId="0" borderId="0" xfId="3" applyFont="1" applyAlignment="1">
      <alignment horizontal="center"/>
    </xf>
    <xf numFmtId="0" fontId="18" fillId="0" borderId="0" xfId="3" applyFont="1" applyAlignment="1">
      <alignment horizontal="right"/>
    </xf>
    <xf numFmtId="0" fontId="15" fillId="0" borderId="3" xfId="3" applyFont="1" applyBorder="1" applyAlignment="1">
      <alignment horizontal="center" vertical="center" wrapText="1"/>
    </xf>
    <xf numFmtId="0" fontId="18" fillId="0" borderId="0" xfId="3" applyFont="1"/>
    <xf numFmtId="0" fontId="2" fillId="0" borderId="3" xfId="0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/>
    </xf>
    <xf numFmtId="0" fontId="15" fillId="0" borderId="3" xfId="3" applyFont="1" applyBorder="1" applyAlignment="1">
      <alignment horizontal="center" vertical="center"/>
    </xf>
    <xf numFmtId="0" fontId="15" fillId="2" borderId="3" xfId="3" applyFont="1" applyFill="1" applyBorder="1" applyAlignment="1">
      <alignment horizontal="left" vertical="center"/>
    </xf>
    <xf numFmtId="165" fontId="15" fillId="0" borderId="3" xfId="3" applyNumberFormat="1" applyFont="1" applyBorder="1" applyAlignment="1">
      <alignment horizontal="right" vertical="center"/>
    </xf>
    <xf numFmtId="10" fontId="14" fillId="0" borderId="3" xfId="2" applyNumberFormat="1" applyFont="1" applyBorder="1" applyAlignment="1">
      <alignment horizontal="center" vertical="center"/>
    </xf>
    <xf numFmtId="0" fontId="15" fillId="2" borderId="3" xfId="3" applyFont="1" applyFill="1" applyBorder="1" applyAlignment="1">
      <alignment horizontal="left" vertical="center" wrapText="1"/>
    </xf>
    <xf numFmtId="165" fontId="15" fillId="0" borderId="3" xfId="3" applyNumberFormat="1" applyFont="1" applyBorder="1" applyAlignment="1">
      <alignment vertical="center"/>
    </xf>
    <xf numFmtId="166" fontId="15" fillId="0" borderId="3" xfId="3" applyNumberFormat="1" applyFont="1" applyBorder="1" applyAlignment="1">
      <alignment vertical="center"/>
    </xf>
    <xf numFmtId="0" fontId="14" fillId="2" borderId="3" xfId="3" applyFont="1" applyFill="1" applyBorder="1" applyAlignment="1">
      <alignment horizontal="left" vertical="center" wrapText="1"/>
    </xf>
    <xf numFmtId="165" fontId="14" fillId="0" borderId="3" xfId="3" applyNumberFormat="1" applyFont="1" applyBorder="1" applyAlignment="1">
      <alignment vertical="center"/>
    </xf>
    <xf numFmtId="166" fontId="14" fillId="0" borderId="3" xfId="3" applyNumberFormat="1" applyFont="1" applyBorder="1" applyAlignment="1">
      <alignment vertical="center"/>
    </xf>
    <xf numFmtId="0" fontId="18" fillId="0" borderId="3" xfId="3" applyFont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center" wrapText="1"/>
    </xf>
    <xf numFmtId="165" fontId="18" fillId="0" borderId="3" xfId="3" applyNumberFormat="1" applyFont="1" applyBorder="1" applyAlignment="1">
      <alignment vertical="center"/>
    </xf>
    <xf numFmtId="10" fontId="18" fillId="0" borderId="3" xfId="2" applyNumberFormat="1" applyFont="1" applyBorder="1" applyAlignment="1">
      <alignment horizontal="center" vertical="center"/>
    </xf>
    <xf numFmtId="166" fontId="18" fillId="0" borderId="3" xfId="3" applyNumberFormat="1" applyFont="1" applyBorder="1" applyAlignment="1">
      <alignment vertical="center"/>
    </xf>
    <xf numFmtId="3" fontId="14" fillId="0" borderId="3" xfId="0" applyNumberFormat="1" applyFont="1" applyBorder="1" applyAlignment="1">
      <alignment horizontal="right" vertical="top" wrapText="1" readingOrder="1"/>
    </xf>
    <xf numFmtId="0" fontId="19" fillId="0" borderId="3" xfId="3" applyFont="1" applyBorder="1" applyAlignment="1">
      <alignment horizontal="center" vertical="center"/>
    </xf>
    <xf numFmtId="0" fontId="18" fillId="0" borderId="3" xfId="3" applyFont="1" applyBorder="1" applyAlignment="1">
      <alignment horizontal="left" vertical="center" wrapText="1"/>
    </xf>
    <xf numFmtId="0" fontId="14" fillId="0" borderId="3" xfId="3" applyFont="1" applyBorder="1" applyAlignment="1">
      <alignment horizontal="left" vertical="center" wrapText="1"/>
    </xf>
    <xf numFmtId="0" fontId="14" fillId="0" borderId="3" xfId="3" applyFont="1" applyBorder="1"/>
    <xf numFmtId="164" fontId="14" fillId="0" borderId="3" xfId="1" applyFont="1" applyBorder="1"/>
    <xf numFmtId="164" fontId="14" fillId="0" borderId="3" xfId="3" applyNumberFormat="1" applyFont="1" applyBorder="1"/>
    <xf numFmtId="0" fontId="15" fillId="0" borderId="3" xfId="3" applyFont="1" applyBorder="1" applyAlignment="1">
      <alignment horizontal="left" vertical="center" wrapText="1"/>
    </xf>
    <xf numFmtId="0" fontId="15" fillId="0" borderId="3" xfId="3" applyFont="1" applyBorder="1"/>
    <xf numFmtId="164" fontId="15" fillId="0" borderId="3" xfId="1" applyFont="1" applyBorder="1"/>
    <xf numFmtId="164" fontId="15" fillId="0" borderId="3" xfId="3" applyNumberFormat="1" applyFont="1" applyBorder="1"/>
    <xf numFmtId="164" fontId="14" fillId="0" borderId="3" xfId="1" applyFont="1" applyBorder="1" applyAlignment="1">
      <alignment horizontal="right"/>
    </xf>
    <xf numFmtId="0" fontId="20" fillId="0" borderId="10" xfId="4" applyFont="1" applyBorder="1" applyAlignment="1">
      <alignment horizontal="center" vertical="center" wrapText="1"/>
    </xf>
    <xf numFmtId="167" fontId="20" fillId="2" borderId="10" xfId="3" applyNumberFormat="1" applyFont="1" applyFill="1" applyBorder="1" applyAlignment="1">
      <alignment vertical="center" wrapText="1"/>
    </xf>
    <xf numFmtId="10" fontId="22" fillId="0" borderId="10" xfId="2" applyNumberFormat="1" applyFont="1" applyBorder="1" applyAlignment="1">
      <alignment horizontal="center" vertical="center"/>
    </xf>
    <xf numFmtId="166" fontId="22" fillId="0" borderId="10" xfId="3" applyNumberFormat="1" applyFont="1" applyBorder="1" applyAlignment="1">
      <alignment vertical="center"/>
    </xf>
    <xf numFmtId="0" fontId="20" fillId="0" borderId="10" xfId="3" applyFont="1" applyBorder="1" applyAlignment="1">
      <alignment horizontal="center" vertical="center"/>
    </xf>
    <xf numFmtId="10" fontId="20" fillId="0" borderId="10" xfId="2" applyNumberFormat="1" applyFont="1" applyBorder="1" applyAlignment="1">
      <alignment horizontal="center" vertical="center"/>
    </xf>
    <xf numFmtId="0" fontId="23" fillId="0" borderId="10" xfId="3" applyFont="1" applyBorder="1"/>
    <xf numFmtId="0" fontId="17" fillId="0" borderId="0" xfId="0" applyFont="1"/>
    <xf numFmtId="0" fontId="14" fillId="0" borderId="0" xfId="5" applyFont="1" applyAlignment="1">
      <alignment horizontal="center" vertical="center"/>
    </xf>
    <xf numFmtId="0" fontId="14" fillId="0" borderId="0" xfId="5" applyFont="1" applyAlignment="1">
      <alignment vertical="center"/>
    </xf>
    <xf numFmtId="3" fontId="14" fillId="0" borderId="0" xfId="5" applyNumberFormat="1" applyFont="1" applyAlignment="1">
      <alignment vertical="center"/>
    </xf>
    <xf numFmtId="3" fontId="30" fillId="0" borderId="3" xfId="5" applyNumberFormat="1" applyFont="1" applyBorder="1" applyAlignment="1">
      <alignment horizontal="center" vertical="center" wrapText="1"/>
    </xf>
    <xf numFmtId="3" fontId="30" fillId="0" borderId="3" xfId="5" applyNumberFormat="1" applyFont="1" applyBorder="1" applyAlignment="1">
      <alignment horizontal="center" vertical="center"/>
    </xf>
    <xf numFmtId="0" fontId="31" fillId="0" borderId="0" xfId="0" applyFont="1"/>
    <xf numFmtId="0" fontId="32" fillId="0" borderId="0" xfId="0" applyFont="1"/>
    <xf numFmtId="0" fontId="17" fillId="0" borderId="0" xfId="0" applyFont="1" applyAlignment="1">
      <alignment vertical="center"/>
    </xf>
    <xf numFmtId="0" fontId="33" fillId="0" borderId="3" xfId="5" applyFont="1" applyBorder="1" applyAlignment="1">
      <alignment horizontal="center" vertical="center"/>
    </xf>
    <xf numFmtId="170" fontId="22" fillId="0" borderId="3" xfId="5" applyNumberFormat="1" applyFont="1" applyBorder="1" applyAlignment="1">
      <alignment horizontal="left" vertical="center" wrapText="1"/>
    </xf>
    <xf numFmtId="37" fontId="22" fillId="0" borderId="3" xfId="6" applyNumberFormat="1" applyFont="1" applyFill="1" applyBorder="1" applyAlignment="1">
      <alignment horizontal="right" vertical="center"/>
    </xf>
    <xf numFmtId="0" fontId="33" fillId="0" borderId="2" xfId="5" applyFont="1" applyBorder="1" applyAlignment="1">
      <alignment horizontal="center" vertical="center"/>
    </xf>
    <xf numFmtId="3" fontId="33" fillId="0" borderId="2" xfId="5" applyNumberFormat="1" applyFont="1" applyBorder="1" applyAlignment="1">
      <alignment horizontal="center" vertical="center" wrapText="1"/>
    </xf>
    <xf numFmtId="0" fontId="37" fillId="0" borderId="3" xfId="5" applyFont="1" applyBorder="1" applyAlignment="1">
      <alignment horizontal="center" vertical="center"/>
    </xf>
    <xf numFmtId="0" fontId="37" fillId="0" borderId="3" xfId="5" applyFont="1" applyBorder="1" applyAlignment="1">
      <alignment horizontal="left" vertical="center"/>
    </xf>
    <xf numFmtId="3" fontId="37" fillId="0" borderId="3" xfId="5" applyNumberFormat="1" applyFont="1" applyBorder="1" applyAlignment="1">
      <alignment horizontal="right" vertical="center" wrapText="1"/>
    </xf>
    <xf numFmtId="3" fontId="37" fillId="0" borderId="3" xfId="5" applyNumberFormat="1" applyFont="1" applyBorder="1" applyAlignment="1">
      <alignment horizontal="center" vertical="center" wrapText="1"/>
    </xf>
    <xf numFmtId="9" fontId="33" fillId="0" borderId="3" xfId="0" applyNumberFormat="1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3" fontId="33" fillId="0" borderId="3" xfId="5" applyNumberFormat="1" applyFont="1" applyBorder="1" applyAlignment="1">
      <alignment horizontal="center" vertical="center" wrapText="1"/>
    </xf>
    <xf numFmtId="0" fontId="33" fillId="0" borderId="3" xfId="0" applyFont="1" applyBorder="1"/>
    <xf numFmtId="0" fontId="15" fillId="0" borderId="3" xfId="3" applyFont="1" applyBorder="1" applyAlignment="1">
      <alignment horizontal="center" vertical="center" wrapText="1"/>
    </xf>
    <xf numFmtId="0" fontId="38" fillId="0" borderId="0" xfId="3" applyFont="1" applyAlignment="1">
      <alignment vertical="center"/>
    </xf>
    <xf numFmtId="0" fontId="15" fillId="0" borderId="6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/>
    </xf>
    <xf numFmtId="0" fontId="15" fillId="0" borderId="8" xfId="3" applyFont="1" applyBorder="1" applyAlignment="1">
      <alignment horizontal="center" vertical="center"/>
    </xf>
    <xf numFmtId="0" fontId="15" fillId="2" borderId="12" xfId="3" applyFont="1" applyFill="1" applyBorder="1" applyAlignment="1">
      <alignment horizontal="left" vertical="center" wrapText="1"/>
    </xf>
    <xf numFmtId="165" fontId="15" fillId="0" borderId="12" xfId="3" applyNumberFormat="1" applyFont="1" applyBorder="1" applyAlignment="1">
      <alignment vertical="center"/>
    </xf>
    <xf numFmtId="10" fontId="14" fillId="0" borderId="10" xfId="2" applyNumberFormat="1" applyFont="1" applyBorder="1" applyAlignment="1">
      <alignment vertical="center"/>
    </xf>
    <xf numFmtId="166" fontId="15" fillId="0" borderId="12" xfId="3" applyNumberFormat="1" applyFont="1" applyBorder="1" applyAlignment="1">
      <alignment vertical="center"/>
    </xf>
    <xf numFmtId="0" fontId="14" fillId="2" borderId="10" xfId="3" applyFont="1" applyFill="1" applyBorder="1" applyAlignment="1">
      <alignment horizontal="left" vertical="center"/>
    </xf>
    <xf numFmtId="165" fontId="14" fillId="0" borderId="10" xfId="3" applyNumberFormat="1" applyFont="1" applyBorder="1" applyAlignment="1">
      <alignment vertical="center"/>
    </xf>
    <xf numFmtId="166" fontId="14" fillId="0" borderId="10" xfId="3" applyNumberFormat="1" applyFont="1" applyBorder="1" applyAlignment="1">
      <alignment vertical="center"/>
    </xf>
    <xf numFmtId="0" fontId="15" fillId="2" borderId="10" xfId="3" applyFont="1" applyFill="1" applyBorder="1" applyAlignment="1">
      <alignment horizontal="left" vertical="center"/>
    </xf>
    <xf numFmtId="168" fontId="15" fillId="0" borderId="10" xfId="2" applyNumberFormat="1" applyFont="1" applyBorder="1" applyAlignment="1">
      <alignment vertical="center"/>
    </xf>
    <xf numFmtId="166" fontId="15" fillId="0" borderId="10" xfId="3" applyNumberFormat="1" applyFont="1" applyBorder="1" applyAlignment="1">
      <alignment vertical="center"/>
    </xf>
    <xf numFmtId="1" fontId="3" fillId="0" borderId="0" xfId="3" applyNumberFormat="1" applyFont="1"/>
    <xf numFmtId="168" fontId="18" fillId="0" borderId="10" xfId="2" applyNumberFormat="1" applyFont="1" applyBorder="1" applyAlignment="1">
      <alignment vertical="center"/>
    </xf>
    <xf numFmtId="10" fontId="15" fillId="0" borderId="10" xfId="2" applyNumberFormat="1" applyFont="1" applyBorder="1" applyAlignment="1">
      <alignment vertical="center"/>
    </xf>
    <xf numFmtId="0" fontId="15" fillId="2" borderId="10" xfId="3" applyFont="1" applyFill="1" applyBorder="1" applyAlignment="1">
      <alignment horizontal="left" vertical="center" wrapText="1"/>
    </xf>
    <xf numFmtId="0" fontId="39" fillId="0" borderId="8" xfId="3" applyFont="1" applyBorder="1" applyAlignment="1">
      <alignment horizontal="center" vertical="center"/>
    </xf>
    <xf numFmtId="0" fontId="39" fillId="0" borderId="10" xfId="0" applyFont="1" applyBorder="1" applyAlignment="1">
      <alignment vertical="center" wrapText="1" readingOrder="1"/>
    </xf>
    <xf numFmtId="169" fontId="39" fillId="0" borderId="10" xfId="0" applyNumberFormat="1" applyFont="1" applyBorder="1" applyAlignment="1">
      <alignment horizontal="right" vertical="center" wrapText="1" readingOrder="1"/>
    </xf>
    <xf numFmtId="165" fontId="39" fillId="0" borderId="10" xfId="3" applyNumberFormat="1" applyFont="1" applyBorder="1" applyAlignment="1">
      <alignment vertical="center"/>
    </xf>
    <xf numFmtId="10" fontId="39" fillId="0" borderId="10" xfId="2" applyNumberFormat="1" applyFont="1" applyBorder="1" applyAlignment="1">
      <alignment vertical="center"/>
    </xf>
    <xf numFmtId="0" fontId="39" fillId="0" borderId="10" xfId="0" applyFont="1" applyBorder="1" applyAlignment="1">
      <alignment vertical="top" wrapText="1" readingOrder="1"/>
    </xf>
    <xf numFmtId="169" fontId="39" fillId="0" borderId="10" xfId="0" applyNumberFormat="1" applyFont="1" applyBorder="1" applyAlignment="1">
      <alignment horizontal="right" vertical="top" wrapText="1" readingOrder="1"/>
    </xf>
    <xf numFmtId="169" fontId="39" fillId="0" borderId="10" xfId="0" applyNumberFormat="1" applyFont="1" applyBorder="1" applyAlignment="1">
      <alignment vertical="top" wrapText="1" readingOrder="1"/>
    </xf>
    <xf numFmtId="165" fontId="39" fillId="0" borderId="13" xfId="3" applyNumberFormat="1" applyFont="1" applyBorder="1" applyAlignment="1">
      <alignment vertical="center"/>
    </xf>
    <xf numFmtId="0" fontId="14" fillId="0" borderId="9" xfId="3" applyFont="1" applyBorder="1" applyAlignment="1">
      <alignment horizontal="center" vertical="center"/>
    </xf>
    <xf numFmtId="10" fontId="40" fillId="0" borderId="10" xfId="2" applyNumberFormat="1" applyFont="1" applyBorder="1" applyAlignment="1">
      <alignment vertical="center"/>
    </xf>
    <xf numFmtId="0" fontId="14" fillId="0" borderId="10" xfId="3" applyFont="1" applyBorder="1" applyAlignment="1">
      <alignment horizontal="center" vertical="center"/>
    </xf>
    <xf numFmtId="0" fontId="15" fillId="0" borderId="10" xfId="3" applyFont="1" applyBorder="1" applyAlignment="1">
      <alignment horizontal="center" vertical="center"/>
    </xf>
    <xf numFmtId="165" fontId="15" fillId="0" borderId="13" xfId="3" applyNumberFormat="1" applyFont="1" applyBorder="1" applyAlignment="1">
      <alignment vertical="center"/>
    </xf>
    <xf numFmtId="166" fontId="15" fillId="0" borderId="13" xfId="3" applyNumberFormat="1" applyFont="1" applyBorder="1" applyAlignment="1">
      <alignment vertical="center"/>
    </xf>
    <xf numFmtId="165" fontId="14" fillId="0" borderId="13" xfId="3" applyNumberFormat="1" applyFont="1" applyBorder="1" applyAlignment="1">
      <alignment vertical="center"/>
    </xf>
    <xf numFmtId="0" fontId="40" fillId="0" borderId="8" xfId="3" applyFont="1" applyBorder="1" applyAlignment="1">
      <alignment horizontal="center" vertical="center"/>
    </xf>
    <xf numFmtId="0" fontId="40" fillId="0" borderId="10" xfId="0" applyFont="1" applyBorder="1" applyAlignment="1">
      <alignment vertical="center" wrapText="1" readingOrder="1"/>
    </xf>
    <xf numFmtId="165" fontId="40" fillId="0" borderId="13" xfId="3" applyNumberFormat="1" applyFont="1" applyBorder="1" applyAlignment="1">
      <alignment vertical="center"/>
    </xf>
    <xf numFmtId="165" fontId="41" fillId="0" borderId="13" xfId="3" applyNumberFormat="1" applyFont="1" applyBorder="1" applyAlignment="1">
      <alignment vertical="center"/>
    </xf>
    <xf numFmtId="166" fontId="41" fillId="0" borderId="13" xfId="3" applyNumberFormat="1" applyFont="1" applyBorder="1" applyAlignment="1">
      <alignment vertical="center"/>
    </xf>
    <xf numFmtId="0" fontId="40" fillId="0" borderId="10" xfId="0" applyFont="1" applyBorder="1" applyAlignment="1">
      <alignment vertical="top" wrapText="1" readingOrder="1"/>
    </xf>
    <xf numFmtId="165" fontId="42" fillId="0" borderId="13" xfId="3" applyNumberFormat="1" applyFont="1" applyBorder="1" applyAlignment="1">
      <alignment vertical="center"/>
    </xf>
    <xf numFmtId="165" fontId="33" fillId="0" borderId="10" xfId="3" applyNumberFormat="1" applyFont="1" applyBorder="1" applyAlignment="1">
      <alignment vertical="center"/>
    </xf>
    <xf numFmtId="10" fontId="42" fillId="0" borderId="10" xfId="2" applyNumberFormat="1" applyFont="1" applyBorder="1" applyAlignment="1">
      <alignment vertical="center"/>
    </xf>
    <xf numFmtId="10" fontId="33" fillId="0" borderId="10" xfId="2" applyNumberFormat="1" applyFont="1" applyBorder="1" applyAlignment="1">
      <alignment vertical="center"/>
    </xf>
    <xf numFmtId="169" fontId="43" fillId="0" borderId="10" xfId="0" applyNumberFormat="1" applyFont="1" applyBorder="1" applyAlignment="1">
      <alignment vertical="top" wrapText="1" readingOrder="1"/>
    </xf>
    <xf numFmtId="165" fontId="42" fillId="0" borderId="10" xfId="3" applyNumberFormat="1" applyFont="1" applyBorder="1" applyAlignment="1">
      <alignment vertical="center"/>
    </xf>
    <xf numFmtId="0" fontId="15" fillId="0" borderId="11" xfId="3" applyFont="1" applyBorder="1" applyAlignment="1">
      <alignment horizontal="center" vertical="center"/>
    </xf>
    <xf numFmtId="0" fontId="15" fillId="2" borderId="11" xfId="3" applyFont="1" applyFill="1" applyBorder="1" applyAlignment="1">
      <alignment horizontal="left" vertical="center" wrapText="1"/>
    </xf>
    <xf numFmtId="165" fontId="15" fillId="0" borderId="11" xfId="3" applyNumberFormat="1" applyFont="1" applyBorder="1" applyAlignment="1">
      <alignment vertical="center"/>
    </xf>
    <xf numFmtId="10" fontId="14" fillId="0" borderId="11" xfId="2" applyNumberFormat="1" applyFont="1" applyBorder="1" applyAlignment="1">
      <alignment vertical="center"/>
    </xf>
    <xf numFmtId="166" fontId="15" fillId="0" borderId="11" xfId="3" applyNumberFormat="1" applyFont="1" applyBorder="1" applyAlignment="1">
      <alignment vertical="center"/>
    </xf>
    <xf numFmtId="0" fontId="44" fillId="2" borderId="12" xfId="4" applyFont="1" applyFill="1" applyBorder="1" applyAlignment="1">
      <alignment horizontal="center" vertical="center" wrapText="1"/>
    </xf>
    <xf numFmtId="164" fontId="45" fillId="0" borderId="12" xfId="1" applyFont="1" applyBorder="1" applyAlignment="1">
      <alignment horizontal="center" vertical="center"/>
    </xf>
    <xf numFmtId="10" fontId="45" fillId="0" borderId="12" xfId="2" applyNumberFormat="1" applyFont="1" applyBorder="1" applyAlignment="1">
      <alignment horizontal="center" vertical="center"/>
    </xf>
    <xf numFmtId="0" fontId="22" fillId="0" borderId="12" xfId="3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17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164" fontId="17" fillId="0" borderId="3" xfId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0" fontId="15" fillId="0" borderId="0" xfId="3" applyFont="1" applyAlignment="1">
      <alignment horizontal="center" vertical="center"/>
    </xf>
    <xf numFmtId="0" fontId="18" fillId="0" borderId="0" xfId="3" applyFont="1" applyAlignment="1">
      <alignment horizontal="center" wrapText="1"/>
    </xf>
    <xf numFmtId="0" fontId="15" fillId="0" borderId="2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5" fillId="0" borderId="0" xfId="3" applyFont="1" applyAlignment="1">
      <alignment horizont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3" fontId="30" fillId="0" borderId="3" xfId="5" applyNumberFormat="1" applyFont="1" applyBorder="1" applyAlignment="1">
      <alignment horizontal="center" vertical="center"/>
    </xf>
    <xf numFmtId="3" fontId="30" fillId="0" borderId="2" xfId="5" applyNumberFormat="1" applyFont="1" applyBorder="1" applyAlignment="1">
      <alignment horizontal="center" vertical="center" wrapText="1"/>
    </xf>
    <xf numFmtId="3" fontId="30" fillId="0" borderId="8" xfId="5" applyNumberFormat="1" applyFont="1" applyBorder="1" applyAlignment="1">
      <alignment horizontal="center" vertical="center" wrapText="1"/>
    </xf>
    <xf numFmtId="3" fontId="30" fillId="0" borderId="6" xfId="5" applyNumberFormat="1" applyFont="1" applyBorder="1" applyAlignment="1">
      <alignment horizontal="center" vertical="center" wrapText="1"/>
    </xf>
    <xf numFmtId="0" fontId="28" fillId="0" borderId="0" xfId="5" applyFont="1" applyAlignment="1">
      <alignment horizontal="center" vertical="center" wrapText="1"/>
    </xf>
    <xf numFmtId="0" fontId="29" fillId="0" borderId="0" xfId="5" applyFont="1" applyAlignment="1">
      <alignment horizontal="center" vertical="center" wrapText="1"/>
    </xf>
    <xf numFmtId="3" fontId="18" fillId="0" borderId="15" xfId="5" applyNumberFormat="1" applyFont="1" applyBorder="1" applyAlignment="1">
      <alignment horizontal="center" vertical="center"/>
    </xf>
    <xf numFmtId="3" fontId="30" fillId="0" borderId="3" xfId="5" applyNumberFormat="1" applyFont="1" applyBorder="1" applyAlignment="1">
      <alignment horizontal="center" vertical="center" wrapText="1"/>
    </xf>
    <xf numFmtId="3" fontId="30" fillId="0" borderId="4" xfId="5" applyNumberFormat="1" applyFont="1" applyBorder="1" applyAlignment="1">
      <alignment horizontal="center" vertical="center" wrapText="1"/>
    </xf>
    <xf numFmtId="3" fontId="30" fillId="0" borderId="5" xfId="5" applyNumberFormat="1" applyFont="1" applyBorder="1" applyAlignment="1">
      <alignment horizontal="center" vertical="center" wrapText="1"/>
    </xf>
    <xf numFmtId="0" fontId="15" fillId="0" borderId="3" xfId="5" applyFont="1" applyBorder="1" applyAlignment="1">
      <alignment horizontal="center" vertical="center"/>
    </xf>
    <xf numFmtId="0" fontId="30" fillId="0" borderId="3" xfId="5" applyFont="1" applyBorder="1" applyAlignment="1">
      <alignment horizontal="center" vertical="center"/>
    </xf>
    <xf numFmtId="3" fontId="30" fillId="0" borderId="16" xfId="5" applyNumberFormat="1" applyFont="1" applyBorder="1" applyAlignment="1">
      <alignment horizontal="center" vertical="center" wrapText="1"/>
    </xf>
    <xf numFmtId="3" fontId="30" fillId="0" borderId="17" xfId="5" applyNumberFormat="1" applyFont="1" applyBorder="1" applyAlignment="1">
      <alignment horizontal="center" vertical="center" wrapText="1"/>
    </xf>
    <xf numFmtId="3" fontId="30" fillId="0" borderId="18" xfId="5" applyNumberFormat="1" applyFont="1" applyBorder="1" applyAlignment="1">
      <alignment horizontal="center" vertical="center" wrapText="1"/>
    </xf>
    <xf numFmtId="3" fontId="30" fillId="0" borderId="19" xfId="5" applyNumberFormat="1" applyFont="1" applyBorder="1" applyAlignment="1">
      <alignment horizontal="center" vertical="center" wrapText="1"/>
    </xf>
    <xf numFmtId="3" fontId="30" fillId="0" borderId="15" xfId="5" applyNumberFormat="1" applyFont="1" applyBorder="1" applyAlignment="1">
      <alignment horizontal="center" vertical="center" wrapText="1"/>
    </xf>
    <xf numFmtId="3" fontId="30" fillId="0" borderId="7" xfId="5" applyNumberFormat="1" applyFont="1" applyBorder="1" applyAlignment="1">
      <alignment horizontal="center" vertical="center" wrapText="1"/>
    </xf>
  </cellXfs>
  <cellStyles count="7">
    <cellStyle name="Comma [0]" xfId="1" builtinId="6"/>
    <cellStyle name="Comma 11" xfId="6"/>
    <cellStyle name="Normal" xfId="0" builtinId="0"/>
    <cellStyle name="Normal 10 2" xfId="5"/>
    <cellStyle name="Normal 2" xfId="3"/>
    <cellStyle name="Normal_Chi NSTW NSDP 2002 - PL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6"/>
  <sheetViews>
    <sheetView view="pageBreakPreview" zoomScale="115" zoomScaleNormal="100" zoomScaleSheetLayoutView="115" workbookViewId="0">
      <selection activeCell="B6" sqref="B6:B7"/>
    </sheetView>
  </sheetViews>
  <sheetFormatPr defaultColWidth="8.25" defaultRowHeight="15"/>
  <cols>
    <col min="1" max="1" width="5" style="62" customWidth="1"/>
    <col min="2" max="2" width="35.75" style="62" customWidth="1"/>
    <col min="3" max="4" width="15.25" style="62" customWidth="1"/>
    <col min="5" max="5" width="14.875" style="62" customWidth="1"/>
    <col min="6" max="6" width="11.25" style="62" customWidth="1"/>
    <col min="7" max="7" width="14.25" style="62" customWidth="1"/>
    <col min="8" max="8" width="18.75" style="62" hidden="1" customWidth="1"/>
    <col min="9" max="9" width="16.75" style="62" hidden="1" customWidth="1"/>
    <col min="10" max="16384" width="8.25" style="62"/>
  </cols>
  <sheetData>
    <row r="1" spans="1:9" ht="18.600000000000001" customHeight="1">
      <c r="A1" s="146" t="s">
        <v>140</v>
      </c>
      <c r="B1" s="82"/>
      <c r="C1" s="82"/>
      <c r="D1" s="82"/>
      <c r="E1" s="82"/>
      <c r="F1" s="210" t="s">
        <v>33</v>
      </c>
      <c r="G1" s="210"/>
    </row>
    <row r="2" spans="1:9" ht="20.45" customHeight="1">
      <c r="A2" s="210" t="s">
        <v>166</v>
      </c>
      <c r="B2" s="210"/>
      <c r="C2" s="210"/>
      <c r="D2" s="210"/>
      <c r="E2" s="210"/>
      <c r="F2" s="210"/>
      <c r="G2" s="210"/>
    </row>
    <row r="3" spans="1:9">
      <c r="A3" s="211" t="s">
        <v>34</v>
      </c>
      <c r="B3" s="211"/>
      <c r="C3" s="211"/>
      <c r="D3" s="211"/>
      <c r="E3" s="211"/>
      <c r="F3" s="211"/>
      <c r="G3" s="211"/>
    </row>
    <row r="4" spans="1:9">
      <c r="A4" s="83"/>
      <c r="B4" s="79"/>
      <c r="C4" s="79"/>
      <c r="D4" s="79"/>
      <c r="E4" s="79"/>
      <c r="F4" s="79"/>
      <c r="G4" s="84" t="s">
        <v>104</v>
      </c>
    </row>
    <row r="5" spans="1:9">
      <c r="A5" s="83"/>
      <c r="B5" s="79"/>
      <c r="C5" s="79"/>
      <c r="D5" s="79"/>
      <c r="E5" s="79"/>
      <c r="F5" s="79"/>
      <c r="G5" s="79"/>
    </row>
    <row r="6" spans="1:9" ht="31.15" customHeight="1">
      <c r="A6" s="212" t="s">
        <v>62</v>
      </c>
      <c r="B6" s="212" t="s">
        <v>0</v>
      </c>
      <c r="C6" s="212" t="s">
        <v>1</v>
      </c>
      <c r="D6" s="214" t="s">
        <v>63</v>
      </c>
      <c r="E6" s="214"/>
      <c r="F6" s="215" t="s">
        <v>60</v>
      </c>
      <c r="G6" s="216"/>
    </row>
    <row r="7" spans="1:9" ht="32.25" thickBot="1">
      <c r="A7" s="213"/>
      <c r="B7" s="213"/>
      <c r="C7" s="213"/>
      <c r="D7" s="145" t="s">
        <v>167</v>
      </c>
      <c r="E7" s="145" t="s">
        <v>103</v>
      </c>
      <c r="F7" s="147" t="s">
        <v>64</v>
      </c>
      <c r="G7" s="1" t="s">
        <v>59</v>
      </c>
    </row>
    <row r="8" spans="1:9">
      <c r="A8" s="148" t="s">
        <v>2</v>
      </c>
      <c r="B8" s="148" t="s">
        <v>3</v>
      </c>
      <c r="C8" s="149">
        <v>1</v>
      </c>
      <c r="D8" s="149">
        <v>2</v>
      </c>
      <c r="E8" s="149">
        <v>3</v>
      </c>
      <c r="F8" s="149" t="s">
        <v>4</v>
      </c>
      <c r="G8" s="148">
        <v>5</v>
      </c>
    </row>
    <row r="9" spans="1:9" ht="19.5" customHeight="1">
      <c r="A9" s="150" t="s">
        <v>2</v>
      </c>
      <c r="B9" s="151" t="s">
        <v>5</v>
      </c>
      <c r="C9" s="152">
        <f>C10+C11+C12+C13</f>
        <v>4900000000</v>
      </c>
      <c r="D9" s="152">
        <f t="shared" ref="D9:E9" si="0">D10+D11+D12+D13</f>
        <v>1043497540</v>
      </c>
      <c r="E9" s="152">
        <f t="shared" si="0"/>
        <v>2607720302</v>
      </c>
      <c r="F9" s="153">
        <f>E9/C9</f>
        <v>0.53218781673469384</v>
      </c>
      <c r="G9" s="154"/>
    </row>
    <row r="10" spans="1:9" ht="18.600000000000001" customHeight="1">
      <c r="A10" s="63" t="s">
        <v>6</v>
      </c>
      <c r="B10" s="155" t="s">
        <v>7</v>
      </c>
      <c r="C10" s="156">
        <v>4900000000</v>
      </c>
      <c r="D10" s="156">
        <v>1043497540</v>
      </c>
      <c r="E10" s="156">
        <v>2607720302</v>
      </c>
      <c r="F10" s="153">
        <f>E10/C10</f>
        <v>0.53218781673469384</v>
      </c>
      <c r="G10" s="157"/>
    </row>
    <row r="11" spans="1:9" ht="16.149999999999999" customHeight="1">
      <c r="A11" s="63" t="s">
        <v>8</v>
      </c>
      <c r="B11" s="155" t="s">
        <v>9</v>
      </c>
      <c r="C11" s="156"/>
      <c r="D11" s="156"/>
      <c r="E11" s="156"/>
      <c r="F11" s="157"/>
      <c r="G11" s="157"/>
    </row>
    <row r="12" spans="1:9" ht="18.600000000000001" customHeight="1">
      <c r="A12" s="63" t="s">
        <v>10</v>
      </c>
      <c r="B12" s="155" t="s">
        <v>65</v>
      </c>
      <c r="C12" s="156"/>
      <c r="D12" s="156"/>
      <c r="E12" s="156"/>
      <c r="F12" s="157"/>
      <c r="G12" s="157"/>
    </row>
    <row r="13" spans="1:9" ht="20.45" customHeight="1">
      <c r="A13" s="63" t="s">
        <v>12</v>
      </c>
      <c r="B13" s="155" t="s">
        <v>13</v>
      </c>
      <c r="C13" s="156"/>
      <c r="D13" s="156"/>
      <c r="E13" s="156"/>
      <c r="F13" s="157"/>
      <c r="G13" s="157"/>
      <c r="I13" s="67"/>
    </row>
    <row r="14" spans="1:9" ht="18.600000000000001" customHeight="1">
      <c r="A14" s="150" t="s">
        <v>3</v>
      </c>
      <c r="B14" s="158" t="s">
        <v>14</v>
      </c>
      <c r="C14" s="41">
        <f>C15+C31+C34+C35+C36</f>
        <v>137394162000</v>
      </c>
      <c r="D14" s="41">
        <f t="shared" ref="D14:E14" si="1">D15+D31+D34+D35+D36</f>
        <v>40809665687</v>
      </c>
      <c r="E14" s="41">
        <f t="shared" si="1"/>
        <v>112283134891</v>
      </c>
      <c r="F14" s="159">
        <f t="shared" ref="F14:F17" si="2">E14/C14</f>
        <v>0.81723366740284065</v>
      </c>
      <c r="G14" s="160"/>
      <c r="H14" s="161"/>
      <c r="I14" s="67">
        <f>H14-E14</f>
        <v>-112283134891</v>
      </c>
    </row>
    <row r="15" spans="1:9" s="8" customFormat="1" ht="21" customHeight="1">
      <c r="A15" s="150" t="s">
        <v>6</v>
      </c>
      <c r="B15" s="158" t="s">
        <v>15</v>
      </c>
      <c r="C15" s="41">
        <f>C16+C24</f>
        <v>4103000000</v>
      </c>
      <c r="D15" s="41">
        <f t="shared" ref="D15:E15" si="3">D16+D24</f>
        <v>159565608</v>
      </c>
      <c r="E15" s="41">
        <f t="shared" si="3"/>
        <v>6926872812</v>
      </c>
      <c r="F15" s="159">
        <f t="shared" si="2"/>
        <v>1.6882458718011211</v>
      </c>
      <c r="G15" s="160"/>
      <c r="H15" s="48"/>
    </row>
    <row r="16" spans="1:9" ht="23.25" customHeight="1">
      <c r="A16" s="63">
        <v>1</v>
      </c>
      <c r="B16" s="155" t="s">
        <v>66</v>
      </c>
      <c r="C16" s="156">
        <f>SUM(C17:C22)</f>
        <v>3595000000</v>
      </c>
      <c r="D16" s="156">
        <f>'54 '!D280</f>
        <v>0</v>
      </c>
      <c r="E16" s="156">
        <f t="shared" ref="E16" si="4">SUM(E17:E22)</f>
        <v>6607928109</v>
      </c>
      <c r="F16" s="69">
        <f t="shared" si="2"/>
        <v>1.8380884865090403</v>
      </c>
      <c r="G16" s="157"/>
      <c r="H16" s="67"/>
    </row>
    <row r="17" spans="1:8" ht="23.25" customHeight="1">
      <c r="A17" s="63"/>
      <c r="B17" s="64" t="s">
        <v>136</v>
      </c>
      <c r="C17" s="65">
        <f>1000000+292000000</f>
        <v>293000000</v>
      </c>
      <c r="D17" s="65">
        <v>127017904</v>
      </c>
      <c r="E17" s="65">
        <v>626479590</v>
      </c>
      <c r="F17" s="69">
        <f t="shared" si="2"/>
        <v>2.1381555972696247</v>
      </c>
      <c r="G17" s="66"/>
      <c r="H17" s="67"/>
    </row>
    <row r="18" spans="1:8" ht="23.25" customHeight="1">
      <c r="A18" s="63"/>
      <c r="B18" s="64" t="s">
        <v>109</v>
      </c>
      <c r="C18" s="65">
        <v>1502000000</v>
      </c>
      <c r="D18" s="65"/>
      <c r="E18" s="65">
        <f t="shared" ref="E18:E29" si="5">D18</f>
        <v>0</v>
      </c>
      <c r="F18" s="69"/>
      <c r="G18" s="66"/>
    </row>
    <row r="19" spans="1:8" ht="23.25" customHeight="1">
      <c r="A19" s="63"/>
      <c r="B19" s="64" t="s">
        <v>35</v>
      </c>
      <c r="C19" s="65">
        <v>200000000</v>
      </c>
      <c r="D19" s="65">
        <v>46841669</v>
      </c>
      <c r="E19" s="65">
        <v>201972919</v>
      </c>
      <c r="F19" s="69">
        <f>E19/C19</f>
        <v>1.009864595</v>
      </c>
      <c r="G19" s="66"/>
    </row>
    <row r="20" spans="1:8" ht="23.25" customHeight="1">
      <c r="A20" s="63"/>
      <c r="B20" s="64" t="s">
        <v>138</v>
      </c>
      <c r="C20" s="65">
        <f>500000000</f>
        <v>500000000</v>
      </c>
      <c r="D20" s="65">
        <v>15447357</v>
      </c>
      <c r="E20" s="65">
        <f t="shared" si="5"/>
        <v>15447357</v>
      </c>
      <c r="F20" s="69">
        <f>E20/C20</f>
        <v>3.0894714E-2</v>
      </c>
      <c r="G20" s="66"/>
    </row>
    <row r="21" spans="1:8" ht="23.25" customHeight="1">
      <c r="A21" s="63"/>
      <c r="B21" s="64" t="s">
        <v>61</v>
      </c>
      <c r="C21" s="65">
        <v>1100000000</v>
      </c>
      <c r="D21" s="65">
        <v>686180628</v>
      </c>
      <c r="E21" s="65">
        <v>1264028243</v>
      </c>
      <c r="F21" s="69">
        <f t="shared" ref="F21" si="6">E21/C21</f>
        <v>1.1491165845454545</v>
      </c>
      <c r="G21" s="66"/>
      <c r="H21" s="67">
        <f>C14-C37</f>
        <v>0</v>
      </c>
    </row>
    <row r="22" spans="1:8" ht="47.45" customHeight="1">
      <c r="A22" s="63"/>
      <c r="B22" s="68" t="s">
        <v>147</v>
      </c>
      <c r="C22" s="65"/>
      <c r="D22" s="65">
        <v>4500000000</v>
      </c>
      <c r="E22" s="65">
        <f t="shared" si="5"/>
        <v>4500000000</v>
      </c>
      <c r="F22" s="69"/>
      <c r="G22" s="66"/>
    </row>
    <row r="23" spans="1:8" ht="23.25" customHeight="1">
      <c r="A23" s="63">
        <v>2</v>
      </c>
      <c r="B23" s="155" t="s">
        <v>16</v>
      </c>
      <c r="C23" s="156"/>
      <c r="D23" s="156"/>
      <c r="E23" s="65">
        <f t="shared" si="5"/>
        <v>0</v>
      </c>
      <c r="F23" s="159"/>
      <c r="G23" s="157"/>
    </row>
    <row r="24" spans="1:8" ht="23.25" customHeight="1">
      <c r="A24" s="63">
        <v>3</v>
      </c>
      <c r="B24" s="155" t="s">
        <v>67</v>
      </c>
      <c r="C24" s="156">
        <f>SUM(C25:C30)</f>
        <v>508000000</v>
      </c>
      <c r="D24" s="156">
        <f>SUM(D25:D30)</f>
        <v>159565608</v>
      </c>
      <c r="E24" s="156">
        <f>SUM(E25:E30)</f>
        <v>318944703</v>
      </c>
      <c r="F24" s="69">
        <f>E24/C24</f>
        <v>0.6278439035433071</v>
      </c>
      <c r="G24" s="157"/>
    </row>
    <row r="25" spans="1:8" ht="23.25" customHeight="1">
      <c r="A25" s="63"/>
      <c r="B25" s="64" t="s">
        <v>36</v>
      </c>
      <c r="C25" s="65">
        <f>662000000-650000000</f>
        <v>12000000</v>
      </c>
      <c r="D25" s="65">
        <v>7073000</v>
      </c>
      <c r="E25" s="65">
        <v>11455000</v>
      </c>
      <c r="F25" s="162">
        <f>E25/C25</f>
        <v>0.95458333333333334</v>
      </c>
      <c r="G25" s="66"/>
    </row>
    <row r="26" spans="1:8" ht="23.25" customHeight="1">
      <c r="A26" s="63"/>
      <c r="B26" s="64" t="s">
        <v>39</v>
      </c>
      <c r="C26" s="65">
        <v>229000000</v>
      </c>
      <c r="D26" s="65">
        <v>53600000</v>
      </c>
      <c r="E26" s="65">
        <v>203719500</v>
      </c>
      <c r="F26" s="162">
        <f>E26/C26</f>
        <v>0.88960480349344984</v>
      </c>
      <c r="G26" s="66"/>
      <c r="H26" s="62">
        <f>300000000/229000000</f>
        <v>1.3100436681222707</v>
      </c>
    </row>
    <row r="27" spans="1:8" ht="23.25" customHeight="1">
      <c r="A27" s="63"/>
      <c r="B27" s="64" t="s">
        <v>38</v>
      </c>
      <c r="C27" s="65">
        <v>0</v>
      </c>
      <c r="D27" s="65">
        <v>50400</v>
      </c>
      <c r="E27" s="65">
        <f t="shared" si="5"/>
        <v>50400</v>
      </c>
      <c r="F27" s="162"/>
      <c r="G27" s="66"/>
    </row>
    <row r="28" spans="1:8" ht="23.25" customHeight="1">
      <c r="A28" s="63"/>
      <c r="B28" s="64" t="s">
        <v>141</v>
      </c>
      <c r="C28" s="65">
        <v>6000000</v>
      </c>
      <c r="D28" s="65">
        <v>0</v>
      </c>
      <c r="E28" s="65">
        <v>305490</v>
      </c>
      <c r="F28" s="162">
        <f>E28/C28</f>
        <v>5.0915000000000002E-2</v>
      </c>
      <c r="G28" s="66"/>
    </row>
    <row r="29" spans="1:8" ht="23.25" customHeight="1">
      <c r="A29" s="63"/>
      <c r="B29" s="64" t="s">
        <v>137</v>
      </c>
      <c r="C29" s="65">
        <f>60000000*85%</f>
        <v>51000000</v>
      </c>
      <c r="D29" s="65">
        <v>39627308</v>
      </c>
      <c r="E29" s="65">
        <f t="shared" si="5"/>
        <v>39627308</v>
      </c>
      <c r="F29" s="162">
        <f>E29/C29</f>
        <v>0.77700603921568623</v>
      </c>
      <c r="G29" s="66"/>
    </row>
    <row r="30" spans="1:8" ht="23.25" customHeight="1">
      <c r="A30" s="63"/>
      <c r="B30" s="64" t="s">
        <v>43</v>
      </c>
      <c r="C30" s="65">
        <v>210000000</v>
      </c>
      <c r="D30" s="65">
        <v>59214900</v>
      </c>
      <c r="E30" s="65">
        <v>63787005</v>
      </c>
      <c r="F30" s="162">
        <f t="shared" ref="F30" si="7">E30/C30</f>
        <v>0.30374764285714284</v>
      </c>
      <c r="G30" s="66">
        <v>92503907</v>
      </c>
    </row>
    <row r="31" spans="1:8" s="8" customFormat="1" ht="19.5" customHeight="1">
      <c r="A31" s="150" t="s">
        <v>8</v>
      </c>
      <c r="B31" s="158" t="s">
        <v>17</v>
      </c>
      <c r="C31" s="41">
        <f>C32+C33</f>
        <v>133291162000</v>
      </c>
      <c r="D31" s="41">
        <f>D32+D33</f>
        <v>21613000000</v>
      </c>
      <c r="E31" s="41">
        <f>E32+E33</f>
        <v>86319162000</v>
      </c>
      <c r="F31" s="163">
        <f>E31/C31</f>
        <v>0.64759854070444667</v>
      </c>
      <c r="G31" s="160"/>
    </row>
    <row r="32" spans="1:8" ht="23.25" customHeight="1">
      <c r="A32" s="63">
        <v>1</v>
      </c>
      <c r="B32" s="155" t="s">
        <v>107</v>
      </c>
      <c r="C32" s="156">
        <v>92929000000</v>
      </c>
      <c r="D32" s="156">
        <v>16000000000</v>
      </c>
      <c r="E32" s="156">
        <v>40344000000</v>
      </c>
      <c r="F32" s="153">
        <f>E32/C32</f>
        <v>0.43413789021726262</v>
      </c>
      <c r="G32" s="157"/>
    </row>
    <row r="33" spans="1:9" ht="23.25" customHeight="1">
      <c r="A33" s="63">
        <v>2</v>
      </c>
      <c r="B33" s="155" t="s">
        <v>69</v>
      </c>
      <c r="C33" s="156">
        <f>37623000000+1747000000+876962000+115200000</f>
        <v>40362162000</v>
      </c>
      <c r="D33" s="156">
        <v>5613000000</v>
      </c>
      <c r="E33" s="156">
        <v>45975162000</v>
      </c>
      <c r="F33" s="153">
        <f>E33/C33</f>
        <v>1.1390658904743507</v>
      </c>
      <c r="G33" s="157"/>
    </row>
    <row r="34" spans="1:9" s="8" customFormat="1" ht="19.899999999999999" customHeight="1">
      <c r="A34" s="150" t="s">
        <v>10</v>
      </c>
      <c r="B34" s="158" t="s">
        <v>18</v>
      </c>
      <c r="C34" s="41"/>
      <c r="D34" s="41"/>
      <c r="E34" s="41"/>
      <c r="F34" s="153"/>
      <c r="G34" s="160"/>
    </row>
    <row r="35" spans="1:9" s="8" customFormat="1" ht="17.25" customHeight="1">
      <c r="A35" s="150" t="s">
        <v>12</v>
      </c>
      <c r="B35" s="158" t="s">
        <v>19</v>
      </c>
      <c r="C35" s="41"/>
      <c r="D35" s="41">
        <v>148892258</v>
      </c>
      <c r="E35" s="41">
        <f>D35</f>
        <v>148892258</v>
      </c>
      <c r="F35" s="153"/>
      <c r="G35" s="160"/>
    </row>
    <row r="36" spans="1:9" s="8" customFormat="1" ht="27.6" customHeight="1">
      <c r="A36" s="150" t="s">
        <v>20</v>
      </c>
      <c r="B36" s="164" t="s">
        <v>21</v>
      </c>
      <c r="C36" s="41"/>
      <c r="D36" s="41">
        <v>18888207821</v>
      </c>
      <c r="E36" s="41">
        <f t="shared" ref="E36" si="8">D36</f>
        <v>18888207821</v>
      </c>
      <c r="F36" s="153"/>
      <c r="G36" s="160"/>
    </row>
    <row r="37" spans="1:9" ht="19.5" customHeight="1">
      <c r="A37" s="150" t="s">
        <v>22</v>
      </c>
      <c r="B37" s="158" t="s">
        <v>23</v>
      </c>
      <c r="C37" s="41">
        <f>C38+C62+C84</f>
        <v>137394162000</v>
      </c>
      <c r="D37" s="41">
        <f t="shared" ref="D37:E37" si="9">D38+D62+D84</f>
        <v>31593850862</v>
      </c>
      <c r="E37" s="41">
        <f t="shared" si="9"/>
        <v>57157980662</v>
      </c>
      <c r="F37" s="163">
        <f t="shared" ref="F37:F64" si="10">E37/C37</f>
        <v>0.41601462412937168</v>
      </c>
      <c r="G37" s="160"/>
      <c r="H37" s="67">
        <f>57157980662-E37</f>
        <v>0</v>
      </c>
      <c r="I37" s="67">
        <f>H37+154000000</f>
        <v>154000000</v>
      </c>
    </row>
    <row r="38" spans="1:9" ht="24" customHeight="1">
      <c r="A38" s="150" t="s">
        <v>6</v>
      </c>
      <c r="B38" s="158" t="s">
        <v>24</v>
      </c>
      <c r="C38" s="41">
        <f>C39+C40+C56+C57+C58+C59+C60</f>
        <v>97032000000</v>
      </c>
      <c r="D38" s="41">
        <f t="shared" ref="D38:E38" si="11">D39+D40+D56+D57+D58+D59+D60</f>
        <v>26622190157</v>
      </c>
      <c r="E38" s="41">
        <f t="shared" si="11"/>
        <v>48887847533</v>
      </c>
      <c r="F38" s="153">
        <f t="shared" si="10"/>
        <v>0.50383221548561297</v>
      </c>
      <c r="G38" s="160"/>
    </row>
    <row r="39" spans="1:9" ht="27.6" customHeight="1">
      <c r="A39" s="63">
        <v>1</v>
      </c>
      <c r="B39" s="155" t="s">
        <v>25</v>
      </c>
      <c r="C39" s="156">
        <v>2207000000</v>
      </c>
      <c r="D39" s="156">
        <v>379379000</v>
      </c>
      <c r="E39" s="156">
        <f t="shared" ref="E39:E102" si="12">D39</f>
        <v>379379000</v>
      </c>
      <c r="F39" s="153">
        <f t="shared" si="10"/>
        <v>0.17189805165382874</v>
      </c>
      <c r="G39" s="157"/>
      <c r="H39" s="62">
        <f>26519-24327</f>
        <v>2192</v>
      </c>
    </row>
    <row r="40" spans="1:9" ht="21" customHeight="1">
      <c r="A40" s="63">
        <v>2</v>
      </c>
      <c r="B40" s="155" t="s">
        <v>26</v>
      </c>
      <c r="C40" s="156">
        <f>SUM(C41:C55)</f>
        <v>92415000000</v>
      </c>
      <c r="D40" s="156">
        <f t="shared" ref="D40:E40" si="13">SUM(D41:D55)</f>
        <v>26242811157</v>
      </c>
      <c r="E40" s="156">
        <f t="shared" si="13"/>
        <v>48508468533</v>
      </c>
      <c r="F40" s="153">
        <f t="shared" si="10"/>
        <v>0.52489821493264077</v>
      </c>
      <c r="G40" s="157"/>
    </row>
    <row r="41" spans="1:9" ht="21.6" customHeight="1">
      <c r="A41" s="165" t="s">
        <v>123</v>
      </c>
      <c r="B41" s="166" t="s">
        <v>110</v>
      </c>
      <c r="C41" s="167">
        <v>62748000000</v>
      </c>
      <c r="D41" s="168">
        <v>18321910319</v>
      </c>
      <c r="E41" s="168">
        <v>33355202871</v>
      </c>
      <c r="F41" s="169">
        <f t="shared" si="10"/>
        <v>0.53157396046089123</v>
      </c>
      <c r="G41" s="157"/>
      <c r="H41" s="62">
        <v>15033292552</v>
      </c>
    </row>
    <row r="42" spans="1:9" ht="16.149999999999999" customHeight="1">
      <c r="A42" s="165" t="s">
        <v>124</v>
      </c>
      <c r="B42" s="170" t="s">
        <v>111</v>
      </c>
      <c r="C42" s="171">
        <v>614000000</v>
      </c>
      <c r="D42" s="168">
        <v>77847001</v>
      </c>
      <c r="E42" s="168">
        <f t="shared" si="12"/>
        <v>77847001</v>
      </c>
      <c r="F42" s="169">
        <f t="shared" si="10"/>
        <v>0.12678664657980457</v>
      </c>
      <c r="G42" s="157"/>
      <c r="H42" s="62">
        <v>33355202871</v>
      </c>
    </row>
    <row r="43" spans="1:9" ht="16.149999999999999" customHeight="1">
      <c r="A43" s="165" t="s">
        <v>125</v>
      </c>
      <c r="B43" s="170" t="s">
        <v>112</v>
      </c>
      <c r="C43" s="171"/>
      <c r="D43" s="172"/>
      <c r="E43" s="168">
        <f t="shared" si="12"/>
        <v>0</v>
      </c>
      <c r="F43" s="169"/>
      <c r="G43" s="157"/>
      <c r="H43" s="62">
        <f>H42-H41</f>
        <v>18321910319</v>
      </c>
    </row>
    <row r="44" spans="1:9" ht="16.149999999999999" customHeight="1">
      <c r="A44" s="165" t="s">
        <v>126</v>
      </c>
      <c r="B44" s="170" t="s">
        <v>113</v>
      </c>
      <c r="C44" s="171">
        <v>300000000</v>
      </c>
      <c r="D44" s="172">
        <v>91280000</v>
      </c>
      <c r="E44" s="168">
        <f t="shared" si="12"/>
        <v>91280000</v>
      </c>
      <c r="F44" s="169"/>
      <c r="G44" s="157"/>
    </row>
    <row r="45" spans="1:9" ht="16.149999999999999" customHeight="1">
      <c r="A45" s="165" t="s">
        <v>127</v>
      </c>
      <c r="B45" s="170" t="s">
        <v>118</v>
      </c>
      <c r="C45" s="171">
        <v>150000000</v>
      </c>
      <c r="D45" s="172"/>
      <c r="E45" s="168">
        <f t="shared" si="12"/>
        <v>0</v>
      </c>
      <c r="F45" s="169"/>
      <c r="G45" s="157"/>
    </row>
    <row r="46" spans="1:9" ht="16.149999999999999" customHeight="1">
      <c r="A46" s="165" t="s">
        <v>128</v>
      </c>
      <c r="B46" s="170" t="s">
        <v>114</v>
      </c>
      <c r="C46" s="171">
        <v>200000000</v>
      </c>
      <c r="D46" s="172">
        <v>102280000</v>
      </c>
      <c r="E46" s="168">
        <f t="shared" si="12"/>
        <v>102280000</v>
      </c>
      <c r="F46" s="169"/>
      <c r="G46" s="157"/>
    </row>
    <row r="47" spans="1:9" ht="16.149999999999999" customHeight="1">
      <c r="A47" s="165" t="s">
        <v>129</v>
      </c>
      <c r="B47" s="170" t="s">
        <v>115</v>
      </c>
      <c r="C47" s="171">
        <v>643000000</v>
      </c>
      <c r="D47" s="168">
        <v>36000000</v>
      </c>
      <c r="E47" s="168">
        <f t="shared" si="12"/>
        <v>36000000</v>
      </c>
      <c r="F47" s="169"/>
      <c r="G47" s="157"/>
      <c r="H47" s="62">
        <f>H48-H49</f>
        <v>4580522669</v>
      </c>
    </row>
    <row r="48" spans="1:9" ht="16.149999999999999" customHeight="1">
      <c r="A48" s="165" t="s">
        <v>130</v>
      </c>
      <c r="B48" s="170" t="s">
        <v>116</v>
      </c>
      <c r="C48" s="171">
        <v>3701000000</v>
      </c>
      <c r="D48" s="168">
        <f>2775331553-174488284</f>
        <v>2600843269</v>
      </c>
      <c r="E48" s="168">
        <f t="shared" si="12"/>
        <v>2600843269</v>
      </c>
      <c r="F48" s="169">
        <f t="shared" si="10"/>
        <v>0.70274068332883</v>
      </c>
      <c r="G48" s="157"/>
      <c r="H48" s="62">
        <v>11586711130</v>
      </c>
    </row>
    <row r="49" spans="1:8" ht="33" customHeight="1">
      <c r="A49" s="165" t="s">
        <v>131</v>
      </c>
      <c r="B49" s="170" t="s">
        <v>117</v>
      </c>
      <c r="C49" s="171">
        <v>22500000000</v>
      </c>
      <c r="D49" s="173">
        <v>4580522669</v>
      </c>
      <c r="E49" s="168">
        <v>11586711130</v>
      </c>
      <c r="F49" s="169">
        <f t="shared" si="10"/>
        <v>0.51496493911111108</v>
      </c>
      <c r="G49" s="157"/>
      <c r="H49" s="62">
        <v>7006188461</v>
      </c>
    </row>
    <row r="50" spans="1:8" ht="16.149999999999999" customHeight="1">
      <c r="A50" s="165" t="s">
        <v>132</v>
      </c>
      <c r="B50" s="170" t="s">
        <v>119</v>
      </c>
      <c r="C50" s="171">
        <v>139000000</v>
      </c>
      <c r="D50" s="77"/>
      <c r="E50" s="168">
        <f t="shared" si="12"/>
        <v>0</v>
      </c>
      <c r="F50" s="169"/>
      <c r="G50" s="157"/>
    </row>
    <row r="51" spans="1:8" ht="16.149999999999999" customHeight="1">
      <c r="A51" s="165" t="s">
        <v>133</v>
      </c>
      <c r="B51" s="170" t="s">
        <v>120</v>
      </c>
      <c r="C51" s="171">
        <v>2584000000</v>
      </c>
      <c r="D51" s="172">
        <v>259297899</v>
      </c>
      <c r="E51" s="168">
        <v>485474262</v>
      </c>
      <c r="F51" s="169">
        <f t="shared" si="10"/>
        <v>0.18787703637770897</v>
      </c>
      <c r="G51" s="157"/>
      <c r="H51" s="62">
        <v>226176363</v>
      </c>
    </row>
    <row r="52" spans="1:8" ht="16.149999999999999" customHeight="1">
      <c r="A52" s="165" t="s">
        <v>134</v>
      </c>
      <c r="B52" s="170" t="s">
        <v>121</v>
      </c>
      <c r="C52" s="171">
        <v>300000000</v>
      </c>
      <c r="D52" s="172"/>
      <c r="E52" s="168">
        <f t="shared" si="12"/>
        <v>0</v>
      </c>
      <c r="F52" s="169"/>
      <c r="G52" s="157"/>
      <c r="H52" s="62">
        <v>485474262</v>
      </c>
    </row>
    <row r="53" spans="1:8" ht="16.149999999999999" customHeight="1">
      <c r="A53" s="165" t="s">
        <v>135</v>
      </c>
      <c r="B53" s="170" t="s">
        <v>122</v>
      </c>
      <c r="C53" s="171">
        <v>300000000</v>
      </c>
      <c r="D53" s="172">
        <v>172830000</v>
      </c>
      <c r="E53" s="168">
        <f t="shared" si="12"/>
        <v>172830000</v>
      </c>
      <c r="F53" s="169">
        <f t="shared" si="10"/>
        <v>0.57609999999999995</v>
      </c>
      <c r="G53" s="157"/>
      <c r="H53" s="62">
        <f>H52-H51</f>
        <v>259297899</v>
      </c>
    </row>
    <row r="54" spans="1:8" ht="33.6" customHeight="1">
      <c r="A54" s="165" t="s">
        <v>144</v>
      </c>
      <c r="B54" s="170" t="s">
        <v>142</v>
      </c>
      <c r="C54" s="171">
        <v>23000000</v>
      </c>
      <c r="D54" s="172"/>
      <c r="E54" s="168">
        <f t="shared" si="12"/>
        <v>0</v>
      </c>
      <c r="F54" s="169"/>
      <c r="G54" s="157"/>
    </row>
    <row r="55" spans="1:8" ht="22.15" customHeight="1">
      <c r="A55" s="165" t="s">
        <v>145</v>
      </c>
      <c r="B55" s="170" t="s">
        <v>143</v>
      </c>
      <c r="C55" s="171">
        <v>-1787000000</v>
      </c>
      <c r="D55" s="172"/>
      <c r="E55" s="168">
        <f t="shared" si="12"/>
        <v>0</v>
      </c>
      <c r="F55" s="169"/>
      <c r="G55" s="157"/>
    </row>
    <row r="56" spans="1:8">
      <c r="A56" s="63">
        <v>3</v>
      </c>
      <c r="B56" s="155" t="s">
        <v>27</v>
      </c>
      <c r="C56" s="156"/>
      <c r="D56" s="156"/>
      <c r="E56" s="156">
        <f t="shared" si="12"/>
        <v>0</v>
      </c>
      <c r="F56" s="153"/>
      <c r="G56" s="157"/>
    </row>
    <row r="57" spans="1:8">
      <c r="A57" s="63">
        <v>4</v>
      </c>
      <c r="B57" s="155" t="s">
        <v>28</v>
      </c>
      <c r="C57" s="156"/>
      <c r="D57" s="156"/>
      <c r="E57" s="156">
        <f t="shared" si="12"/>
        <v>0</v>
      </c>
      <c r="F57" s="153"/>
      <c r="G57" s="157"/>
      <c r="H57" s="62">
        <v>702738000</v>
      </c>
    </row>
    <row r="58" spans="1:8">
      <c r="A58" s="63">
        <v>5</v>
      </c>
      <c r="B58" s="155" t="s">
        <v>29</v>
      </c>
      <c r="C58" s="156"/>
      <c r="D58" s="156"/>
      <c r="E58" s="156">
        <f t="shared" si="12"/>
        <v>0</v>
      </c>
      <c r="F58" s="153"/>
      <c r="G58" s="157"/>
    </row>
    <row r="59" spans="1:8">
      <c r="A59" s="63">
        <v>6</v>
      </c>
      <c r="B59" s="155" t="s">
        <v>30</v>
      </c>
      <c r="C59" s="156"/>
      <c r="D59" s="156"/>
      <c r="E59" s="156">
        <f t="shared" si="12"/>
        <v>0</v>
      </c>
      <c r="F59" s="153"/>
      <c r="G59" s="157"/>
      <c r="H59" s="67">
        <f>E60-D60</f>
        <v>0</v>
      </c>
    </row>
    <row r="60" spans="1:8">
      <c r="A60" s="174">
        <v>7</v>
      </c>
      <c r="B60" s="155" t="s">
        <v>70</v>
      </c>
      <c r="C60" s="156">
        <v>2410000000</v>
      </c>
      <c r="D60" s="156"/>
      <c r="E60" s="156"/>
      <c r="F60" s="175">
        <f t="shared" si="10"/>
        <v>0</v>
      </c>
      <c r="G60" s="157"/>
      <c r="H60" s="62">
        <v>702738000</v>
      </c>
    </row>
    <row r="61" spans="1:8">
      <c r="A61" s="176">
        <v>8</v>
      </c>
      <c r="B61" s="155" t="s">
        <v>31</v>
      </c>
      <c r="C61" s="156"/>
      <c r="D61" s="156"/>
      <c r="E61" s="156">
        <f t="shared" si="12"/>
        <v>0</v>
      </c>
      <c r="F61" s="153"/>
      <c r="G61" s="157"/>
    </row>
    <row r="62" spans="1:8" s="8" customFormat="1" ht="28.5">
      <c r="A62" s="177" t="s">
        <v>8</v>
      </c>
      <c r="B62" s="164" t="s">
        <v>71</v>
      </c>
      <c r="C62" s="41">
        <f>C63+C64</f>
        <v>1471000000</v>
      </c>
      <c r="D62" s="41">
        <f t="shared" ref="D62:E62" si="14">D63+D64</f>
        <v>299945200</v>
      </c>
      <c r="E62" s="41">
        <f t="shared" si="14"/>
        <v>593256100</v>
      </c>
      <c r="F62" s="153">
        <f t="shared" si="10"/>
        <v>0.40330122365737592</v>
      </c>
      <c r="G62" s="160"/>
    </row>
    <row r="63" spans="1:8" s="8" customFormat="1">
      <c r="A63" s="63">
        <v>1</v>
      </c>
      <c r="B63" s="155" t="s">
        <v>25</v>
      </c>
      <c r="C63" s="178"/>
      <c r="D63" s="178"/>
      <c r="E63" s="41">
        <f t="shared" si="12"/>
        <v>0</v>
      </c>
      <c r="F63" s="153"/>
      <c r="G63" s="179"/>
    </row>
    <row r="64" spans="1:8" s="8" customFormat="1" ht="15" customHeight="1">
      <c r="A64" s="63">
        <v>2</v>
      </c>
      <c r="B64" s="155" t="s">
        <v>26</v>
      </c>
      <c r="C64" s="180">
        <f>C65+C66+C67+C68+C69+C70+C71+C72+C73+C74+C75+C76+C77</f>
        <v>1471000000</v>
      </c>
      <c r="D64" s="180">
        <f t="shared" ref="D64:E64" si="15">D65+D66+D67+D68+D69+D70+D71+D72+D73+D74+D75+D76+D77</f>
        <v>299945200</v>
      </c>
      <c r="E64" s="180">
        <f t="shared" si="15"/>
        <v>593256100</v>
      </c>
      <c r="F64" s="153">
        <f t="shared" si="10"/>
        <v>0.40330122365737592</v>
      </c>
      <c r="G64" s="179"/>
    </row>
    <row r="65" spans="1:8" s="8" customFormat="1" ht="15" customHeight="1">
      <c r="A65" s="181" t="s">
        <v>123</v>
      </c>
      <c r="B65" s="182" t="s">
        <v>110</v>
      </c>
      <c r="C65" s="183"/>
      <c r="D65" s="184"/>
      <c r="E65" s="156">
        <f t="shared" si="12"/>
        <v>0</v>
      </c>
      <c r="F65" s="175"/>
      <c r="G65" s="185"/>
    </row>
    <row r="66" spans="1:8" s="8" customFormat="1" ht="15" customHeight="1">
      <c r="A66" s="181" t="s">
        <v>124</v>
      </c>
      <c r="B66" s="186" t="s">
        <v>111</v>
      </c>
      <c r="C66" s="183"/>
      <c r="D66" s="184"/>
      <c r="E66" s="156">
        <f t="shared" si="12"/>
        <v>0</v>
      </c>
      <c r="F66" s="175"/>
      <c r="G66" s="185"/>
    </row>
    <row r="67" spans="1:8" s="8" customFormat="1" ht="15" customHeight="1">
      <c r="A67" s="181" t="s">
        <v>125</v>
      </c>
      <c r="B67" s="186" t="s">
        <v>112</v>
      </c>
      <c r="C67" s="183"/>
      <c r="D67" s="184"/>
      <c r="E67" s="156">
        <f t="shared" si="12"/>
        <v>0</v>
      </c>
      <c r="F67" s="175"/>
      <c r="G67" s="185"/>
    </row>
    <row r="68" spans="1:8" s="8" customFormat="1" ht="15" customHeight="1">
      <c r="A68" s="181" t="s">
        <v>126</v>
      </c>
      <c r="B68" s="186" t="s">
        <v>113</v>
      </c>
      <c r="C68" s="183"/>
      <c r="D68" s="184"/>
      <c r="E68" s="156">
        <f t="shared" si="12"/>
        <v>0</v>
      </c>
      <c r="F68" s="175"/>
      <c r="G68" s="185"/>
    </row>
    <row r="69" spans="1:8" s="8" customFormat="1" ht="15" customHeight="1">
      <c r="A69" s="181" t="s">
        <v>127</v>
      </c>
      <c r="B69" s="186" t="s">
        <v>118</v>
      </c>
      <c r="C69" s="183"/>
      <c r="D69" s="184"/>
      <c r="E69" s="156">
        <f t="shared" si="12"/>
        <v>0</v>
      </c>
      <c r="F69" s="175"/>
      <c r="G69" s="185"/>
    </row>
    <row r="70" spans="1:8" s="8" customFormat="1" ht="15" customHeight="1">
      <c r="A70" s="181" t="s">
        <v>128</v>
      </c>
      <c r="B70" s="186" t="s">
        <v>114</v>
      </c>
      <c r="C70" s="183"/>
      <c r="D70" s="184"/>
      <c r="E70" s="156">
        <f t="shared" si="12"/>
        <v>0</v>
      </c>
      <c r="F70" s="175"/>
      <c r="G70" s="185"/>
    </row>
    <row r="71" spans="1:8" s="8" customFormat="1" ht="15" customHeight="1">
      <c r="A71" s="181" t="s">
        <v>129</v>
      </c>
      <c r="B71" s="186" t="s">
        <v>115</v>
      </c>
      <c r="C71" s="173"/>
      <c r="D71" s="187"/>
      <c r="E71" s="188">
        <f t="shared" si="12"/>
        <v>0</v>
      </c>
      <c r="F71" s="175"/>
      <c r="G71" s="185"/>
    </row>
    <row r="72" spans="1:8" s="8" customFormat="1" ht="15" customHeight="1">
      <c r="A72" s="181" t="s">
        <v>130</v>
      </c>
      <c r="B72" s="186" t="s">
        <v>116</v>
      </c>
      <c r="C72" s="173">
        <v>271000000</v>
      </c>
      <c r="D72" s="172"/>
      <c r="E72" s="188">
        <f t="shared" si="12"/>
        <v>0</v>
      </c>
      <c r="F72" s="175"/>
      <c r="G72" s="185"/>
    </row>
    <row r="73" spans="1:8" s="8" customFormat="1" ht="15" customHeight="1">
      <c r="A73" s="181" t="s">
        <v>131</v>
      </c>
      <c r="B73" s="186" t="s">
        <v>117</v>
      </c>
      <c r="C73" s="173"/>
      <c r="D73" s="187"/>
      <c r="E73" s="188">
        <f t="shared" si="12"/>
        <v>0</v>
      </c>
      <c r="F73" s="175"/>
      <c r="G73" s="185"/>
    </row>
    <row r="74" spans="1:8" s="8" customFormat="1" ht="15" customHeight="1">
      <c r="A74" s="181" t="s">
        <v>132</v>
      </c>
      <c r="B74" s="186" t="s">
        <v>119</v>
      </c>
      <c r="C74" s="183">
        <v>1200000000</v>
      </c>
      <c r="D74" s="183">
        <v>299945200</v>
      </c>
      <c r="E74" s="65">
        <v>593256100</v>
      </c>
      <c r="F74" s="175"/>
      <c r="G74" s="185"/>
      <c r="H74" s="8">
        <v>299945200</v>
      </c>
    </row>
    <row r="75" spans="1:8" s="8" customFormat="1" ht="15" customHeight="1">
      <c r="A75" s="181" t="s">
        <v>133</v>
      </c>
      <c r="B75" s="186" t="s">
        <v>120</v>
      </c>
      <c r="C75" s="183"/>
      <c r="D75" s="184"/>
      <c r="E75" s="156">
        <f t="shared" si="12"/>
        <v>0</v>
      </c>
      <c r="F75" s="175"/>
      <c r="G75" s="185"/>
      <c r="H75" s="8">
        <v>293310900</v>
      </c>
    </row>
    <row r="76" spans="1:8" s="8" customFormat="1" ht="15" customHeight="1">
      <c r="A76" s="181" t="s">
        <v>134</v>
      </c>
      <c r="B76" s="186" t="s">
        <v>121</v>
      </c>
      <c r="C76" s="183"/>
      <c r="D76" s="184"/>
      <c r="E76" s="156">
        <f t="shared" si="12"/>
        <v>0</v>
      </c>
      <c r="F76" s="175"/>
      <c r="G76" s="185"/>
      <c r="H76" s="8">
        <f>SUM(H74:H75)</f>
        <v>593256100</v>
      </c>
    </row>
    <row r="77" spans="1:8" s="8" customFormat="1" ht="15" customHeight="1">
      <c r="A77" s="181" t="s">
        <v>135</v>
      </c>
      <c r="B77" s="186" t="s">
        <v>122</v>
      </c>
      <c r="C77" s="183"/>
      <c r="D77" s="184"/>
      <c r="E77" s="41">
        <f t="shared" si="12"/>
        <v>0</v>
      </c>
      <c r="F77" s="175"/>
      <c r="G77" s="185"/>
    </row>
    <row r="78" spans="1:8" s="8" customFormat="1">
      <c r="A78" s="63">
        <v>3</v>
      </c>
      <c r="B78" s="155" t="s">
        <v>27</v>
      </c>
      <c r="C78" s="178"/>
      <c r="D78" s="178"/>
      <c r="E78" s="41">
        <f t="shared" si="12"/>
        <v>0</v>
      </c>
      <c r="F78" s="153"/>
      <c r="G78" s="179"/>
    </row>
    <row r="79" spans="1:8" s="8" customFormat="1">
      <c r="A79" s="63">
        <v>4</v>
      </c>
      <c r="B79" s="155" t="s">
        <v>28</v>
      </c>
      <c r="C79" s="178"/>
      <c r="D79" s="178"/>
      <c r="E79" s="41">
        <f t="shared" si="12"/>
        <v>0</v>
      </c>
      <c r="F79" s="153"/>
      <c r="G79" s="179"/>
    </row>
    <row r="80" spans="1:8" s="8" customFormat="1">
      <c r="A80" s="63">
        <v>5</v>
      </c>
      <c r="B80" s="155" t="s">
        <v>29</v>
      </c>
      <c r="C80" s="178"/>
      <c r="D80" s="178"/>
      <c r="E80" s="41">
        <f t="shared" si="12"/>
        <v>0</v>
      </c>
      <c r="F80" s="153"/>
      <c r="G80" s="179"/>
    </row>
    <row r="81" spans="1:8" s="8" customFormat="1">
      <c r="A81" s="63">
        <v>6</v>
      </c>
      <c r="B81" s="155" t="s">
        <v>30</v>
      </c>
      <c r="C81" s="178"/>
      <c r="D81" s="178"/>
      <c r="E81" s="41">
        <f t="shared" si="12"/>
        <v>0</v>
      </c>
      <c r="F81" s="153"/>
      <c r="G81" s="179"/>
    </row>
    <row r="82" spans="1:8" s="8" customFormat="1">
      <c r="A82" s="174">
        <v>7</v>
      </c>
      <c r="B82" s="155" t="s">
        <v>70</v>
      </c>
      <c r="C82" s="178"/>
      <c r="D82" s="178"/>
      <c r="E82" s="41">
        <f t="shared" si="12"/>
        <v>0</v>
      </c>
      <c r="F82" s="153"/>
      <c r="G82" s="179"/>
    </row>
    <row r="83" spans="1:8" s="8" customFormat="1">
      <c r="A83" s="176">
        <v>8</v>
      </c>
      <c r="B83" s="155" t="s">
        <v>31</v>
      </c>
      <c r="C83" s="178"/>
      <c r="D83" s="178"/>
      <c r="E83" s="41">
        <f t="shared" si="12"/>
        <v>0</v>
      </c>
      <c r="F83" s="153"/>
      <c r="G83" s="179"/>
    </row>
    <row r="84" spans="1:8" s="8" customFormat="1" ht="28.5">
      <c r="A84" s="177" t="s">
        <v>8</v>
      </c>
      <c r="B84" s="164" t="s">
        <v>146</v>
      </c>
      <c r="C84" s="41">
        <f>C85+C86</f>
        <v>38891162000</v>
      </c>
      <c r="D84" s="41">
        <f t="shared" ref="D84:E84" si="16">D85+D86</f>
        <v>4671715505</v>
      </c>
      <c r="E84" s="41">
        <f t="shared" si="16"/>
        <v>7676877029</v>
      </c>
      <c r="F84" s="189">
        <f t="shared" ref="F84" si="17">E84/C84</f>
        <v>0.19739387136337042</v>
      </c>
      <c r="G84" s="160"/>
    </row>
    <row r="85" spans="1:8" s="8" customFormat="1">
      <c r="A85" s="63">
        <v>1</v>
      </c>
      <c r="B85" s="155" t="s">
        <v>25</v>
      </c>
      <c r="C85" s="178"/>
      <c r="D85" s="178"/>
      <c r="E85" s="41">
        <f t="shared" si="12"/>
        <v>0</v>
      </c>
      <c r="F85" s="153"/>
      <c r="G85" s="179"/>
    </row>
    <row r="86" spans="1:8" s="8" customFormat="1" ht="15" customHeight="1">
      <c r="A86" s="63">
        <v>2</v>
      </c>
      <c r="B86" s="155" t="s">
        <v>26</v>
      </c>
      <c r="C86" s="180">
        <f>C87+C88+C89+C90+C91+C92+C93+C94+C95+C96+C97+C98+C99</f>
        <v>38891162000</v>
      </c>
      <c r="D86" s="180">
        <f t="shared" ref="D86:E86" si="18">D87+D88+D89+D90+D91+D92+D93+D94+D95+D96+D97+D98+D99</f>
        <v>4671715505</v>
      </c>
      <c r="E86" s="180">
        <f t="shared" si="18"/>
        <v>7676877029</v>
      </c>
      <c r="F86" s="190">
        <f t="shared" ref="F86" si="19">E86/C86</f>
        <v>0.19739387136337042</v>
      </c>
      <c r="G86" s="179"/>
    </row>
    <row r="87" spans="1:8" s="8" customFormat="1" ht="15" customHeight="1">
      <c r="A87" s="165" t="s">
        <v>123</v>
      </c>
      <c r="B87" s="166" t="s">
        <v>110</v>
      </c>
      <c r="C87" s="173">
        <v>15506000000</v>
      </c>
      <c r="D87" s="187"/>
      <c r="E87" s="168">
        <f t="shared" si="12"/>
        <v>0</v>
      </c>
      <c r="F87" s="169"/>
      <c r="G87" s="185"/>
    </row>
    <row r="88" spans="1:8" s="8" customFormat="1" ht="15" customHeight="1">
      <c r="A88" s="165" t="s">
        <v>124</v>
      </c>
      <c r="B88" s="170" t="s">
        <v>111</v>
      </c>
      <c r="C88" s="173"/>
      <c r="D88" s="187"/>
      <c r="E88" s="168">
        <f t="shared" si="12"/>
        <v>0</v>
      </c>
      <c r="F88" s="169"/>
      <c r="G88" s="185"/>
    </row>
    <row r="89" spans="1:8" s="8" customFormat="1" ht="15" customHeight="1">
      <c r="A89" s="165" t="s">
        <v>125</v>
      </c>
      <c r="B89" s="170" t="s">
        <v>112</v>
      </c>
      <c r="C89" s="173">
        <f>1747000000</f>
        <v>1747000000</v>
      </c>
      <c r="D89" s="173">
        <f>2511017285-1099965660</f>
        <v>1411051625</v>
      </c>
      <c r="E89" s="168">
        <v>2511017285</v>
      </c>
      <c r="F89" s="169">
        <f t="shared" ref="F89:F98" si="20">E89/C89</f>
        <v>1.4373310160274757</v>
      </c>
      <c r="G89" s="185"/>
    </row>
    <row r="90" spans="1:8" s="8" customFormat="1" ht="15" customHeight="1">
      <c r="A90" s="165" t="s">
        <v>126</v>
      </c>
      <c r="B90" s="170" t="s">
        <v>113</v>
      </c>
      <c r="C90" s="173"/>
      <c r="D90" s="187"/>
      <c r="E90" s="168">
        <f t="shared" si="12"/>
        <v>0</v>
      </c>
      <c r="F90" s="169"/>
      <c r="G90" s="185"/>
    </row>
    <row r="91" spans="1:8" s="8" customFormat="1" ht="15" customHeight="1">
      <c r="A91" s="165" t="s">
        <v>127</v>
      </c>
      <c r="B91" s="170" t="s">
        <v>118</v>
      </c>
      <c r="C91" s="173"/>
      <c r="D91" s="187"/>
      <c r="E91" s="168">
        <f t="shared" si="12"/>
        <v>0</v>
      </c>
      <c r="F91" s="169"/>
      <c r="G91" s="185"/>
    </row>
    <row r="92" spans="1:8" s="8" customFormat="1" ht="15" customHeight="1">
      <c r="A92" s="165" t="s">
        <v>128</v>
      </c>
      <c r="B92" s="170" t="s">
        <v>114</v>
      </c>
      <c r="C92" s="173"/>
      <c r="D92" s="187"/>
      <c r="E92" s="168">
        <f t="shared" si="12"/>
        <v>0</v>
      </c>
      <c r="F92" s="169"/>
      <c r="G92" s="185"/>
    </row>
    <row r="93" spans="1:8" s="8" customFormat="1" ht="15" customHeight="1">
      <c r="A93" s="165" t="s">
        <v>129</v>
      </c>
      <c r="B93" s="170" t="s">
        <v>115</v>
      </c>
      <c r="C93" s="173"/>
      <c r="D93" s="187"/>
      <c r="E93" s="168">
        <f t="shared" si="12"/>
        <v>0</v>
      </c>
      <c r="F93" s="169"/>
      <c r="G93" s="185"/>
    </row>
    <row r="94" spans="1:8" s="8" customFormat="1" ht="15" customHeight="1">
      <c r="A94" s="165" t="s">
        <v>130</v>
      </c>
      <c r="B94" s="170" t="s">
        <v>116</v>
      </c>
      <c r="C94" s="173">
        <f>2868000000-C72</f>
        <v>2597000000</v>
      </c>
      <c r="D94" s="78"/>
      <c r="E94" s="168">
        <f t="shared" si="12"/>
        <v>0</v>
      </c>
      <c r="F94" s="169"/>
      <c r="G94" s="185"/>
    </row>
    <row r="95" spans="1:8" s="8" customFormat="1" ht="15" customHeight="1">
      <c r="A95" s="165" t="s">
        <v>131</v>
      </c>
      <c r="B95" s="170" t="s">
        <v>117</v>
      </c>
      <c r="C95" s="173">
        <f>5083000000+876962000+115200000</f>
        <v>6075162000</v>
      </c>
      <c r="D95" s="187"/>
      <c r="E95" s="168">
        <f t="shared" si="12"/>
        <v>0</v>
      </c>
      <c r="F95" s="169"/>
      <c r="G95" s="185"/>
      <c r="H95" s="8">
        <v>1725559500</v>
      </c>
    </row>
    <row r="96" spans="1:8" s="8" customFormat="1" ht="15" customHeight="1">
      <c r="A96" s="165" t="s">
        <v>132</v>
      </c>
      <c r="B96" s="170" t="s">
        <v>119</v>
      </c>
      <c r="C96" s="173">
        <f>11377000000-C74</f>
        <v>10177000000</v>
      </c>
      <c r="D96" s="173">
        <v>1773298260</v>
      </c>
      <c r="E96" s="173">
        <v>3498857760</v>
      </c>
      <c r="F96" s="169">
        <f t="shared" si="20"/>
        <v>0.34380050702564607</v>
      </c>
      <c r="G96" s="185"/>
      <c r="H96" s="8">
        <v>3498857760</v>
      </c>
    </row>
    <row r="97" spans="1:9" s="8" customFormat="1" ht="15" customHeight="1">
      <c r="A97" s="165" t="s">
        <v>133</v>
      </c>
      <c r="B97" s="170" t="s">
        <v>120</v>
      </c>
      <c r="C97" s="173"/>
      <c r="D97" s="187"/>
      <c r="E97" s="168">
        <f t="shared" si="12"/>
        <v>0</v>
      </c>
      <c r="F97" s="169"/>
      <c r="G97" s="185"/>
      <c r="H97" s="8">
        <f>H96-H95</f>
        <v>1773298260</v>
      </c>
      <c r="I97" s="191">
        <v>1725559500</v>
      </c>
    </row>
    <row r="98" spans="1:9" s="8" customFormat="1" ht="15" customHeight="1">
      <c r="A98" s="165" t="s">
        <v>134</v>
      </c>
      <c r="B98" s="170" t="s">
        <v>121</v>
      </c>
      <c r="C98" s="173">
        <v>2789000000</v>
      </c>
      <c r="D98" s="173">
        <v>1487365620</v>
      </c>
      <c r="E98" s="173">
        <v>1667001984</v>
      </c>
      <c r="F98" s="169">
        <f t="shared" si="20"/>
        <v>0.59770598207242742</v>
      </c>
      <c r="G98" s="185"/>
      <c r="H98" s="48">
        <f>H97-D74</f>
        <v>1473353060</v>
      </c>
      <c r="I98" s="8">
        <v>3498857760</v>
      </c>
    </row>
    <row r="99" spans="1:9" s="8" customFormat="1" ht="15" customHeight="1">
      <c r="A99" s="165" t="s">
        <v>135</v>
      </c>
      <c r="B99" s="170" t="s">
        <v>122</v>
      </c>
      <c r="C99" s="173"/>
      <c r="D99" s="187"/>
      <c r="E99" s="192">
        <f t="shared" si="12"/>
        <v>0</v>
      </c>
      <c r="F99" s="169"/>
      <c r="G99" s="185"/>
      <c r="H99" s="8">
        <v>179636364</v>
      </c>
      <c r="I99" s="61">
        <f>I98-I97</f>
        <v>1773298260</v>
      </c>
    </row>
    <row r="100" spans="1:9" s="8" customFormat="1">
      <c r="A100" s="63">
        <v>3</v>
      </c>
      <c r="B100" s="155" t="s">
        <v>27</v>
      </c>
      <c r="C100" s="178"/>
      <c r="D100" s="178"/>
      <c r="E100" s="41">
        <f t="shared" si="12"/>
        <v>0</v>
      </c>
      <c r="F100" s="153"/>
      <c r="G100" s="179"/>
      <c r="H100" s="8">
        <v>1667001984</v>
      </c>
    </row>
    <row r="101" spans="1:9" s="8" customFormat="1">
      <c r="A101" s="63">
        <v>4</v>
      </c>
      <c r="B101" s="155" t="s">
        <v>28</v>
      </c>
      <c r="C101" s="178"/>
      <c r="D101" s="178"/>
      <c r="E101" s="41">
        <f t="shared" si="12"/>
        <v>0</v>
      </c>
      <c r="F101" s="153"/>
      <c r="G101" s="179"/>
    </row>
    <row r="102" spans="1:9" s="8" customFormat="1">
      <c r="A102" s="63">
        <v>5</v>
      </c>
      <c r="B102" s="155" t="s">
        <v>29</v>
      </c>
      <c r="C102" s="178"/>
      <c r="D102" s="178"/>
      <c r="E102" s="41">
        <f t="shared" si="12"/>
        <v>0</v>
      </c>
      <c r="F102" s="153"/>
      <c r="G102" s="179"/>
      <c r="H102" s="8">
        <f>H100-H99</f>
        <v>1487365620</v>
      </c>
    </row>
    <row r="103" spans="1:9" s="8" customFormat="1">
      <c r="A103" s="63">
        <v>6</v>
      </c>
      <c r="B103" s="155" t="s">
        <v>30</v>
      </c>
      <c r="C103" s="178"/>
      <c r="D103" s="178"/>
      <c r="E103" s="41">
        <f t="shared" ref="E103:E106" si="21">D103</f>
        <v>0</v>
      </c>
      <c r="F103" s="153"/>
      <c r="G103" s="179"/>
    </row>
    <row r="104" spans="1:9" s="8" customFormat="1">
      <c r="A104" s="174">
        <v>7</v>
      </c>
      <c r="B104" s="155" t="s">
        <v>70</v>
      </c>
      <c r="C104" s="178"/>
      <c r="D104" s="178"/>
      <c r="E104" s="41">
        <f t="shared" si="21"/>
        <v>0</v>
      </c>
      <c r="F104" s="153"/>
      <c r="G104" s="179"/>
    </row>
    <row r="105" spans="1:9" s="8" customFormat="1">
      <c r="A105" s="176">
        <v>8</v>
      </c>
      <c r="B105" s="155" t="s">
        <v>31</v>
      </c>
      <c r="C105" s="178"/>
      <c r="D105" s="178"/>
      <c r="E105" s="41">
        <f t="shared" si="21"/>
        <v>0</v>
      </c>
      <c r="F105" s="153"/>
      <c r="G105" s="179"/>
    </row>
    <row r="106" spans="1:9" ht="25.5" customHeight="1">
      <c r="A106" s="193" t="s">
        <v>10</v>
      </c>
      <c r="B106" s="194" t="s">
        <v>32</v>
      </c>
      <c r="C106" s="195"/>
      <c r="D106" s="195"/>
      <c r="E106" s="195">
        <f t="shared" si="21"/>
        <v>0</v>
      </c>
      <c r="F106" s="196"/>
      <c r="G106" s="197"/>
    </row>
  </sheetData>
  <mergeCells count="8">
    <mergeCell ref="F1:G1"/>
    <mergeCell ref="A2:G2"/>
    <mergeCell ref="A3:G3"/>
    <mergeCell ref="A6:A7"/>
    <mergeCell ref="B6:B7"/>
    <mergeCell ref="C6:C7"/>
    <mergeCell ref="D6:E6"/>
    <mergeCell ref="F6:G6"/>
  </mergeCells>
  <phoneticPr fontId="11" type="noConversion"/>
  <pageMargins left="0.36" right="0.2" top="0.75" bottom="0.44" header="0.3" footer="0.3"/>
  <pageSetup paperSize="9" scale="76" orientation="portrait" r:id="rId1"/>
  <rowBreaks count="1" manualBreakCount="1">
    <brk id="4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53"/>
  <sheetViews>
    <sheetView tabSelected="1" view="pageBreakPreview" zoomScaleNormal="100" zoomScaleSheetLayoutView="100" workbookViewId="0">
      <selection activeCell="H1" sqref="H1:H1048576"/>
    </sheetView>
  </sheetViews>
  <sheetFormatPr defaultColWidth="8.25" defaultRowHeight="15"/>
  <cols>
    <col min="1" max="1" width="5.75" style="79" customWidth="1"/>
    <col min="2" max="2" width="45.375" style="79" customWidth="1"/>
    <col min="3" max="3" width="15.75" style="79" customWidth="1"/>
    <col min="4" max="4" width="15.875" style="79" customWidth="1"/>
    <col min="5" max="5" width="16" style="79" customWidth="1"/>
    <col min="6" max="6" width="9.5" style="79" customWidth="1"/>
    <col min="7" max="7" width="9.125" style="79" customWidth="1"/>
    <col min="8" max="8" width="17.375" style="79" hidden="1" customWidth="1"/>
    <col min="9" max="16384" width="8.25" style="79"/>
  </cols>
  <sheetData>
    <row r="1" spans="1:8" ht="20.45" customHeight="1">
      <c r="A1" s="146" t="str">
        <f>'54 '!A1</f>
        <v>UBND XÃ PHÚC LỘC</v>
      </c>
      <c r="B1" s="82"/>
      <c r="C1" s="82"/>
      <c r="D1" s="82"/>
      <c r="E1" s="82"/>
      <c r="F1" s="210" t="s">
        <v>72</v>
      </c>
      <c r="G1" s="210"/>
    </row>
    <row r="2" spans="1:8" ht="17.45" customHeight="1">
      <c r="A2" s="210" t="s">
        <v>201</v>
      </c>
      <c r="B2" s="210"/>
      <c r="C2" s="210"/>
      <c r="D2" s="210"/>
      <c r="E2" s="210"/>
      <c r="F2" s="210"/>
      <c r="G2" s="210"/>
    </row>
    <row r="3" spans="1:8" ht="19.149999999999999" customHeight="1">
      <c r="A3" s="211" t="s">
        <v>34</v>
      </c>
      <c r="B3" s="211"/>
      <c r="C3" s="211"/>
      <c r="D3" s="211"/>
      <c r="E3" s="211"/>
      <c r="F3" s="211"/>
      <c r="G3" s="211"/>
    </row>
    <row r="4" spans="1:8">
      <c r="A4" s="83"/>
      <c r="G4" s="84" t="s">
        <v>57</v>
      </c>
    </row>
    <row r="5" spans="1:8">
      <c r="A5" s="83"/>
    </row>
    <row r="6" spans="1:8" ht="24.6" customHeight="1">
      <c r="A6" s="214" t="s">
        <v>62</v>
      </c>
      <c r="B6" s="214" t="s">
        <v>0</v>
      </c>
      <c r="C6" s="214" t="s">
        <v>1</v>
      </c>
      <c r="D6" s="214" t="s">
        <v>63</v>
      </c>
      <c r="E6" s="214"/>
      <c r="F6" s="214" t="s">
        <v>60</v>
      </c>
      <c r="G6" s="214"/>
    </row>
    <row r="7" spans="1:8" ht="31.5">
      <c r="A7" s="214"/>
      <c r="B7" s="214"/>
      <c r="C7" s="214"/>
      <c r="D7" s="85" t="s">
        <v>167</v>
      </c>
      <c r="E7" s="85" t="s">
        <v>103</v>
      </c>
      <c r="F7" s="85" t="s">
        <v>64</v>
      </c>
      <c r="G7" s="87" t="s">
        <v>59</v>
      </c>
    </row>
    <row r="8" spans="1:8" ht="18.600000000000001" customHeight="1">
      <c r="A8" s="88" t="s">
        <v>2</v>
      </c>
      <c r="B8" s="88" t="s">
        <v>3</v>
      </c>
      <c r="C8" s="88">
        <v>1</v>
      </c>
      <c r="D8" s="88">
        <v>2</v>
      </c>
      <c r="E8" s="88">
        <v>3</v>
      </c>
      <c r="F8" s="88">
        <v>4</v>
      </c>
      <c r="G8" s="88">
        <v>5</v>
      </c>
    </row>
    <row r="9" spans="1:8" ht="21" customHeight="1">
      <c r="A9" s="89" t="s">
        <v>2</v>
      </c>
      <c r="B9" s="90" t="s">
        <v>5</v>
      </c>
      <c r="C9" s="91">
        <f>C10+C21+C37+C38+C45</f>
        <v>4900000000</v>
      </c>
      <c r="D9" s="91">
        <f t="shared" ref="D9:E9" si="0">D10+D21+D37+D38+D45</f>
        <v>1058890813</v>
      </c>
      <c r="E9" s="91">
        <f t="shared" si="0"/>
        <v>7107720302</v>
      </c>
      <c r="F9" s="92">
        <f>E9/C9</f>
        <v>1.4505551636734695</v>
      </c>
      <c r="G9" s="88"/>
    </row>
    <row r="10" spans="1:8">
      <c r="A10" s="89" t="s">
        <v>6</v>
      </c>
      <c r="B10" s="93" t="s">
        <v>73</v>
      </c>
      <c r="C10" s="94">
        <f>C11+C12+C13+C18+C19+C20+C22+C28+C29+C30+C31+C32+C35+C36</f>
        <v>4900000000</v>
      </c>
      <c r="D10" s="94">
        <f t="shared" ref="D10:E10" si="1">D11+D12+D13+D18+D19+D20+D22+D28+D29+D30+D31+D32+D35+D36</f>
        <v>1058890813</v>
      </c>
      <c r="E10" s="94">
        <f t="shared" si="1"/>
        <v>2607720302</v>
      </c>
      <c r="F10" s="92">
        <f t="shared" ref="F10:F53" si="2">E10/C10</f>
        <v>0.53218781673469384</v>
      </c>
      <c r="G10" s="95"/>
      <c r="H10" s="79">
        <v>2607720302</v>
      </c>
    </row>
    <row r="11" spans="1:8" ht="19.149999999999999" customHeight="1">
      <c r="A11" s="88">
        <v>1</v>
      </c>
      <c r="B11" s="96" t="s">
        <v>74</v>
      </c>
      <c r="C11" s="97">
        <v>8000000</v>
      </c>
      <c r="D11" s="97"/>
      <c r="E11" s="97">
        <v>54084</v>
      </c>
      <c r="F11" s="92"/>
      <c r="G11" s="98"/>
      <c r="H11" s="80">
        <f>H10-E10</f>
        <v>0</v>
      </c>
    </row>
    <row r="12" spans="1:8" ht="18" customHeight="1">
      <c r="A12" s="88">
        <v>2</v>
      </c>
      <c r="B12" s="96" t="s">
        <v>75</v>
      </c>
      <c r="C12" s="97"/>
      <c r="D12" s="97"/>
      <c r="E12" s="97"/>
      <c r="F12" s="92"/>
      <c r="G12" s="98"/>
    </row>
    <row r="13" spans="1:8" ht="19.899999999999999" customHeight="1">
      <c r="A13" s="88">
        <v>3</v>
      </c>
      <c r="B13" s="96" t="s">
        <v>76</v>
      </c>
      <c r="C13" s="97">
        <f>SUM(C14:C17)</f>
        <v>2300000000</v>
      </c>
      <c r="D13" s="97">
        <f t="shared" ref="D13:E13" si="3">SUM(D14:D17)</f>
        <v>142465261</v>
      </c>
      <c r="E13" s="97">
        <f t="shared" si="3"/>
        <v>642232437</v>
      </c>
      <c r="F13" s="92">
        <f t="shared" si="2"/>
        <v>0.27923149434782607</v>
      </c>
      <c r="G13" s="98"/>
    </row>
    <row r="14" spans="1:8" ht="22.15" customHeight="1">
      <c r="A14" s="99"/>
      <c r="B14" s="100" t="s">
        <v>105</v>
      </c>
      <c r="C14" s="101">
        <v>292000000</v>
      </c>
      <c r="D14" s="101">
        <f>'54 '!D17</f>
        <v>127017904</v>
      </c>
      <c r="E14" s="101">
        <f>'54 '!E17</f>
        <v>626479590</v>
      </c>
      <c r="F14" s="102">
        <f t="shared" si="2"/>
        <v>2.1454780479452054</v>
      </c>
      <c r="G14" s="98"/>
      <c r="H14" s="80"/>
    </row>
    <row r="15" spans="1:8" ht="22.15" customHeight="1">
      <c r="A15" s="99"/>
      <c r="B15" s="100" t="s">
        <v>139</v>
      </c>
      <c r="C15" s="101">
        <f>'54 '!C18</f>
        <v>1502000000</v>
      </c>
      <c r="D15" s="101"/>
      <c r="E15" s="101">
        <f t="shared" ref="E15:E17" si="4">D15</f>
        <v>0</v>
      </c>
      <c r="F15" s="102">
        <f t="shared" si="2"/>
        <v>0</v>
      </c>
      <c r="G15" s="103"/>
    </row>
    <row r="16" spans="1:8" ht="22.15" customHeight="1">
      <c r="A16" s="99"/>
      <c r="B16" s="100" t="s">
        <v>148</v>
      </c>
      <c r="C16" s="101">
        <v>6000000</v>
      </c>
      <c r="D16" s="101">
        <f>'54 '!D28</f>
        <v>0</v>
      </c>
      <c r="E16" s="101">
        <f>'54 '!E28</f>
        <v>305490</v>
      </c>
      <c r="F16" s="102">
        <f t="shared" si="2"/>
        <v>5.0915000000000002E-2</v>
      </c>
      <c r="G16" s="103"/>
    </row>
    <row r="17" spans="1:7" ht="22.15" customHeight="1">
      <c r="A17" s="99"/>
      <c r="B17" s="100" t="s">
        <v>108</v>
      </c>
      <c r="C17" s="101">
        <v>500000000</v>
      </c>
      <c r="D17" s="101">
        <f>'54 '!D20</f>
        <v>15447357</v>
      </c>
      <c r="E17" s="101">
        <f t="shared" si="4"/>
        <v>15447357</v>
      </c>
      <c r="F17" s="102">
        <f t="shared" si="2"/>
        <v>3.0894714E-2</v>
      </c>
      <c r="G17" s="98"/>
    </row>
    <row r="18" spans="1:7" ht="21" customHeight="1">
      <c r="A18" s="88">
        <v>4</v>
      </c>
      <c r="B18" s="96" t="s">
        <v>77</v>
      </c>
      <c r="C18" s="97">
        <f>'54 '!C19</f>
        <v>200000000</v>
      </c>
      <c r="D18" s="97">
        <f>'54 '!D19</f>
        <v>46841669</v>
      </c>
      <c r="E18" s="97">
        <v>201972919</v>
      </c>
      <c r="F18" s="92">
        <f t="shared" si="2"/>
        <v>1.009864595</v>
      </c>
      <c r="G18" s="95"/>
    </row>
    <row r="19" spans="1:7" ht="16.149999999999999" customHeight="1">
      <c r="A19" s="88">
        <v>5</v>
      </c>
      <c r="B19" s="96" t="s">
        <v>78</v>
      </c>
      <c r="C19" s="97">
        <v>702000000</v>
      </c>
      <c r="D19" s="104">
        <v>23968000</v>
      </c>
      <c r="E19" s="104">
        <v>34743057</v>
      </c>
      <c r="F19" s="92">
        <f t="shared" si="2"/>
        <v>4.9491534188034189E-2</v>
      </c>
      <c r="G19" s="98"/>
    </row>
    <row r="20" spans="1:7" ht="16.149999999999999" customHeight="1">
      <c r="A20" s="88">
        <v>6</v>
      </c>
      <c r="B20" s="96" t="s">
        <v>61</v>
      </c>
      <c r="C20" s="97">
        <f>'54 '!C21</f>
        <v>1100000000</v>
      </c>
      <c r="D20" s="97">
        <f>'54 '!D21</f>
        <v>686180628</v>
      </c>
      <c r="E20" s="97">
        <f>'54 '!E21</f>
        <v>1264028243</v>
      </c>
      <c r="F20" s="92">
        <f t="shared" si="2"/>
        <v>1.1491165845454545</v>
      </c>
      <c r="G20" s="98"/>
    </row>
    <row r="21" spans="1:7" ht="40.9" customHeight="1">
      <c r="A21" s="105">
        <v>7</v>
      </c>
      <c r="B21" s="96" t="s">
        <v>147</v>
      </c>
      <c r="C21" s="97"/>
      <c r="D21" s="97">
        <v>0</v>
      </c>
      <c r="E21" s="97">
        <v>4500000000</v>
      </c>
      <c r="F21" s="92"/>
      <c r="G21" s="98"/>
    </row>
    <row r="22" spans="1:7" ht="23.45" customHeight="1">
      <c r="A22" s="88">
        <v>8</v>
      </c>
      <c r="B22" s="96" t="s">
        <v>79</v>
      </c>
      <c r="C22" s="97">
        <f>C23+C24+C25+C26+C27</f>
        <v>360000000</v>
      </c>
      <c r="D22" s="97">
        <f t="shared" ref="D22:E22" si="5">D23+D24+D25+D26+D27</f>
        <v>100220355</v>
      </c>
      <c r="E22" s="97">
        <f t="shared" si="5"/>
        <v>312970755</v>
      </c>
      <c r="F22" s="92">
        <f t="shared" si="2"/>
        <v>0.86936320833333336</v>
      </c>
      <c r="G22" s="98"/>
    </row>
    <row r="23" spans="1:7" s="86" customFormat="1" ht="17.45" customHeight="1">
      <c r="A23" s="99" t="s">
        <v>37</v>
      </c>
      <c r="B23" s="100" t="s">
        <v>80</v>
      </c>
      <c r="C23" s="101">
        <f>'54 '!C27</f>
        <v>0</v>
      </c>
      <c r="D23" s="101"/>
      <c r="E23" s="101">
        <v>50400</v>
      </c>
      <c r="F23" s="102" t="e">
        <f t="shared" si="2"/>
        <v>#DIV/0!</v>
      </c>
      <c r="G23" s="103"/>
    </row>
    <row r="24" spans="1:7" s="86" customFormat="1">
      <c r="A24" s="99" t="s">
        <v>37</v>
      </c>
      <c r="B24" s="106" t="s">
        <v>68</v>
      </c>
      <c r="C24" s="101"/>
      <c r="D24" s="101"/>
      <c r="E24" s="101">
        <f t="shared" ref="E24:E25" si="6">D24</f>
        <v>0</v>
      </c>
      <c r="F24" s="102"/>
      <c r="G24" s="103"/>
    </row>
    <row r="25" spans="1:7" s="86" customFormat="1">
      <c r="A25" s="99" t="s">
        <v>37</v>
      </c>
      <c r="B25" s="106" t="s">
        <v>81</v>
      </c>
      <c r="C25" s="101">
        <v>60000000</v>
      </c>
      <c r="D25" s="101">
        <v>46620355</v>
      </c>
      <c r="E25" s="101">
        <f t="shared" si="6"/>
        <v>46620355</v>
      </c>
      <c r="F25" s="102"/>
      <c r="G25" s="103"/>
    </row>
    <row r="26" spans="1:7" s="86" customFormat="1" ht="20.45" customHeight="1">
      <c r="A26" s="99" t="s">
        <v>37</v>
      </c>
      <c r="B26" s="106" t="s">
        <v>82</v>
      </c>
      <c r="C26" s="101">
        <v>300000000</v>
      </c>
      <c r="D26" s="101">
        <f>'54 '!D26</f>
        <v>53600000</v>
      </c>
      <c r="E26" s="101">
        <v>266300000</v>
      </c>
      <c r="F26" s="102">
        <f t="shared" si="2"/>
        <v>0.88766666666666671</v>
      </c>
      <c r="G26" s="103"/>
    </row>
    <row r="27" spans="1:7" s="86" customFormat="1" ht="15.6" customHeight="1">
      <c r="A27" s="99" t="s">
        <v>37</v>
      </c>
      <c r="B27" s="106" t="s">
        <v>83</v>
      </c>
      <c r="C27" s="101"/>
      <c r="D27" s="101"/>
      <c r="E27" s="101"/>
      <c r="F27" s="102"/>
      <c r="G27" s="103"/>
    </row>
    <row r="28" spans="1:7" ht="21" customHeight="1">
      <c r="A28" s="88">
        <v>9</v>
      </c>
      <c r="B28" s="107" t="s">
        <v>40</v>
      </c>
      <c r="C28" s="97"/>
      <c r="D28" s="97"/>
      <c r="E28" s="97"/>
      <c r="F28" s="92"/>
      <c r="G28" s="98"/>
    </row>
    <row r="29" spans="1:7" ht="30">
      <c r="A29" s="88">
        <v>10</v>
      </c>
      <c r="B29" s="107" t="s">
        <v>41</v>
      </c>
      <c r="C29" s="97"/>
      <c r="D29" s="97"/>
      <c r="E29" s="97"/>
      <c r="F29" s="92"/>
      <c r="G29" s="98"/>
    </row>
    <row r="30" spans="1:7" ht="24" customHeight="1">
      <c r="A30" s="88">
        <v>11</v>
      </c>
      <c r="B30" s="107" t="s">
        <v>42</v>
      </c>
      <c r="C30" s="97"/>
      <c r="D30" s="97"/>
      <c r="E30" s="97"/>
      <c r="F30" s="92"/>
      <c r="G30" s="98"/>
    </row>
    <row r="31" spans="1:7" ht="55.5" customHeight="1">
      <c r="A31" s="88">
        <v>12</v>
      </c>
      <c r="B31" s="107" t="s">
        <v>169</v>
      </c>
      <c r="C31" s="108"/>
      <c r="D31" s="108"/>
      <c r="E31" s="108"/>
      <c r="F31" s="92"/>
      <c r="G31" s="108"/>
    </row>
    <row r="32" spans="1:7" ht="42.75" customHeight="1">
      <c r="A32" s="88">
        <v>13</v>
      </c>
      <c r="B32" s="107" t="s">
        <v>84</v>
      </c>
      <c r="C32" s="108"/>
      <c r="D32" s="108"/>
      <c r="E32" s="108"/>
      <c r="F32" s="92"/>
      <c r="G32" s="108"/>
    </row>
    <row r="33" spans="1:7" ht="22.5" customHeight="1">
      <c r="A33" s="99" t="s">
        <v>37</v>
      </c>
      <c r="B33" s="106" t="s">
        <v>85</v>
      </c>
      <c r="C33" s="108"/>
      <c r="D33" s="108"/>
      <c r="E33" s="108"/>
      <c r="F33" s="92"/>
      <c r="G33" s="108"/>
    </row>
    <row r="34" spans="1:7" ht="36.75" customHeight="1">
      <c r="A34" s="99" t="s">
        <v>37</v>
      </c>
      <c r="B34" s="106" t="s">
        <v>86</v>
      </c>
      <c r="C34" s="108"/>
      <c r="D34" s="108"/>
      <c r="E34" s="108"/>
      <c r="F34" s="92"/>
      <c r="G34" s="108"/>
    </row>
    <row r="35" spans="1:7">
      <c r="A35" s="88">
        <v>14</v>
      </c>
      <c r="B35" s="107" t="s">
        <v>87</v>
      </c>
      <c r="C35" s="108"/>
      <c r="D35" s="108"/>
      <c r="E35" s="108"/>
      <c r="F35" s="92"/>
      <c r="G35" s="108"/>
    </row>
    <row r="36" spans="1:7" ht="20.25" customHeight="1">
      <c r="A36" s="88">
        <v>15</v>
      </c>
      <c r="B36" s="107" t="s">
        <v>88</v>
      </c>
      <c r="C36" s="109">
        <v>230000000</v>
      </c>
      <c r="D36" s="109">
        <f>'54 '!D30</f>
        <v>59214900</v>
      </c>
      <c r="E36" s="110">
        <v>151718807</v>
      </c>
      <c r="F36" s="92">
        <f t="shared" si="2"/>
        <v>0.65964698695652169</v>
      </c>
      <c r="G36" s="108"/>
    </row>
    <row r="37" spans="1:7">
      <c r="A37" s="89" t="s">
        <v>8</v>
      </c>
      <c r="B37" s="111" t="s">
        <v>9</v>
      </c>
      <c r="C37" s="108"/>
      <c r="D37" s="108"/>
      <c r="E37" s="108"/>
      <c r="F37" s="92"/>
      <c r="G37" s="108"/>
    </row>
    <row r="38" spans="1:7">
      <c r="A38" s="89" t="s">
        <v>10</v>
      </c>
      <c r="B38" s="111" t="s">
        <v>11</v>
      </c>
      <c r="C38" s="108"/>
      <c r="D38" s="108"/>
      <c r="E38" s="108"/>
      <c r="F38" s="92"/>
      <c r="G38" s="108"/>
    </row>
    <row r="39" spans="1:7">
      <c r="A39" s="88">
        <v>1</v>
      </c>
      <c r="B39" s="107" t="s">
        <v>89</v>
      </c>
      <c r="C39" s="108"/>
      <c r="D39" s="108"/>
      <c r="E39" s="108"/>
      <c r="F39" s="92"/>
      <c r="G39" s="108"/>
    </row>
    <row r="40" spans="1:7">
      <c r="A40" s="88">
        <v>2</v>
      </c>
      <c r="B40" s="107" t="s">
        <v>90</v>
      </c>
      <c r="C40" s="108"/>
      <c r="D40" s="108"/>
      <c r="E40" s="108"/>
      <c r="F40" s="92"/>
      <c r="G40" s="108"/>
    </row>
    <row r="41" spans="1:7">
      <c r="A41" s="88">
        <v>3</v>
      </c>
      <c r="B41" s="107" t="s">
        <v>91</v>
      </c>
      <c r="C41" s="108"/>
      <c r="D41" s="108"/>
      <c r="E41" s="108"/>
      <c r="F41" s="92"/>
      <c r="G41" s="108"/>
    </row>
    <row r="42" spans="1:7">
      <c r="A42" s="88">
        <v>4</v>
      </c>
      <c r="B42" s="107" t="s">
        <v>92</v>
      </c>
      <c r="C42" s="108"/>
      <c r="D42" s="108"/>
      <c r="E42" s="108"/>
      <c r="F42" s="92"/>
      <c r="G42" s="108"/>
    </row>
    <row r="43" spans="1:7">
      <c r="A43" s="88">
        <v>5</v>
      </c>
      <c r="B43" s="107" t="s">
        <v>93</v>
      </c>
      <c r="C43" s="108"/>
      <c r="D43" s="108"/>
      <c r="E43" s="108"/>
      <c r="F43" s="92"/>
      <c r="G43" s="108"/>
    </row>
    <row r="44" spans="1:7">
      <c r="A44" s="88">
        <v>6</v>
      </c>
      <c r="B44" s="107" t="s">
        <v>94</v>
      </c>
      <c r="C44" s="108"/>
      <c r="D44" s="108"/>
      <c r="E44" s="108"/>
      <c r="F44" s="92"/>
      <c r="G44" s="108"/>
    </row>
    <row r="45" spans="1:7">
      <c r="A45" s="89" t="s">
        <v>12</v>
      </c>
      <c r="B45" s="111" t="s">
        <v>13</v>
      </c>
      <c r="C45" s="108"/>
      <c r="D45" s="108"/>
      <c r="E45" s="108"/>
      <c r="F45" s="92"/>
      <c r="G45" s="108"/>
    </row>
    <row r="46" spans="1:7" s="81" customFormat="1" ht="25.9" customHeight="1">
      <c r="A46" s="89" t="s">
        <v>3</v>
      </c>
      <c r="B46" s="111" t="s">
        <v>95</v>
      </c>
      <c r="C46" s="112">
        <f>C47+C48+C49</f>
        <v>0</v>
      </c>
      <c r="D46" s="112"/>
      <c r="E46" s="112"/>
      <c r="F46" s="92"/>
      <c r="G46" s="112"/>
    </row>
    <row r="47" spans="1:7" s="81" customFormat="1">
      <c r="A47" s="88">
        <v>1</v>
      </c>
      <c r="B47" s="107" t="s">
        <v>96</v>
      </c>
      <c r="C47" s="112"/>
      <c r="D47" s="112"/>
      <c r="E47" s="112"/>
      <c r="F47" s="92"/>
      <c r="G47" s="112"/>
    </row>
    <row r="48" spans="1:7" s="81" customFormat="1">
      <c r="A48" s="88">
        <v>2</v>
      </c>
      <c r="B48" s="107" t="s">
        <v>44</v>
      </c>
      <c r="C48" s="112"/>
      <c r="D48" s="112"/>
      <c r="E48" s="112"/>
      <c r="F48" s="92"/>
      <c r="G48" s="112"/>
    </row>
    <row r="49" spans="1:7" s="81" customFormat="1">
      <c r="A49" s="88">
        <v>3</v>
      </c>
      <c r="B49" s="107" t="s">
        <v>97</v>
      </c>
      <c r="C49" s="112"/>
      <c r="D49" s="112"/>
      <c r="E49" s="112"/>
      <c r="F49" s="92"/>
      <c r="G49" s="112"/>
    </row>
    <row r="50" spans="1:7" ht="25.5" customHeight="1">
      <c r="A50" s="89" t="s">
        <v>22</v>
      </c>
      <c r="B50" s="111" t="s">
        <v>45</v>
      </c>
      <c r="C50" s="113">
        <f>C51+C52+C53</f>
        <v>4103000000</v>
      </c>
      <c r="D50" s="114">
        <f>D51+D53+D52</f>
        <v>159565608</v>
      </c>
      <c r="E50" s="114">
        <f>E51+E53+E52</f>
        <v>6926872812</v>
      </c>
      <c r="F50" s="92">
        <f t="shared" si="2"/>
        <v>1.6882458718011211</v>
      </c>
      <c r="G50" s="108"/>
    </row>
    <row r="51" spans="1:7">
      <c r="A51" s="88">
        <v>1</v>
      </c>
      <c r="B51" s="107" t="s">
        <v>98</v>
      </c>
      <c r="C51" s="115">
        <f>'54 '!C24</f>
        <v>508000000</v>
      </c>
      <c r="D51" s="109">
        <f>'54 '!D24</f>
        <v>159565608</v>
      </c>
      <c r="E51" s="109">
        <f>'54 '!E24</f>
        <v>318944703</v>
      </c>
      <c r="F51" s="92">
        <f t="shared" si="2"/>
        <v>0.6278439035433071</v>
      </c>
      <c r="G51" s="108"/>
    </row>
    <row r="52" spans="1:7" ht="18.600000000000001" customHeight="1">
      <c r="A52" s="88">
        <v>2</v>
      </c>
      <c r="B52" s="107" t="s">
        <v>46</v>
      </c>
      <c r="C52" s="115"/>
      <c r="D52" s="108"/>
      <c r="E52" s="108"/>
      <c r="F52" s="92"/>
      <c r="G52" s="108"/>
    </row>
    <row r="53" spans="1:7" ht="20.45" customHeight="1">
      <c r="A53" s="88">
        <v>3</v>
      </c>
      <c r="B53" s="107" t="s">
        <v>66</v>
      </c>
      <c r="C53" s="115">
        <f>'54 '!C16</f>
        <v>3595000000</v>
      </c>
      <c r="D53" s="109">
        <f>'54 '!D16</f>
        <v>0</v>
      </c>
      <c r="E53" s="109">
        <f>'54 '!E16</f>
        <v>6607928109</v>
      </c>
      <c r="F53" s="92">
        <f t="shared" si="2"/>
        <v>1.8380884865090403</v>
      </c>
      <c r="G53" s="108"/>
    </row>
  </sheetData>
  <mergeCells count="8">
    <mergeCell ref="F1:G1"/>
    <mergeCell ref="A2:G2"/>
    <mergeCell ref="A3:G3"/>
    <mergeCell ref="A6:A7"/>
    <mergeCell ref="B6:B7"/>
    <mergeCell ref="C6:C7"/>
    <mergeCell ref="D6:E6"/>
    <mergeCell ref="F6:G6"/>
  </mergeCells>
  <pageMargins left="0.52" right="0.2" top="0.75" bottom="0.24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6"/>
  <sheetViews>
    <sheetView view="pageBreakPreview" topLeftCell="A73" zoomScale="94" zoomScaleNormal="100" zoomScaleSheetLayoutView="94" workbookViewId="0">
      <selection activeCell="B12" sqref="B12"/>
    </sheetView>
  </sheetViews>
  <sheetFormatPr defaultColWidth="8.25" defaultRowHeight="15"/>
  <cols>
    <col min="1" max="1" width="4.625" style="3" customWidth="1"/>
    <col min="2" max="2" width="49.25" style="3" customWidth="1"/>
    <col min="3" max="4" width="16" style="3" customWidth="1"/>
    <col min="5" max="5" width="14.75" style="3" customWidth="1"/>
    <col min="6" max="6" width="9.5" style="3" customWidth="1"/>
    <col min="7" max="7" width="8.375" style="3" customWidth="1"/>
    <col min="8" max="8" width="14.25" style="3" hidden="1" customWidth="1"/>
    <col min="9" max="16384" width="8.25" style="3"/>
  </cols>
  <sheetData>
    <row r="1" spans="1:8">
      <c r="A1" s="2" t="str">
        <f>'55 '!A1</f>
        <v>UBND XÃ PHÚC LỘC</v>
      </c>
      <c r="B1" s="2"/>
      <c r="C1" s="2"/>
      <c r="D1" s="2"/>
      <c r="E1" s="2"/>
      <c r="F1" s="217" t="s">
        <v>56</v>
      </c>
      <c r="G1" s="217"/>
    </row>
    <row r="2" spans="1:8">
      <c r="A2" s="217" t="s">
        <v>168</v>
      </c>
      <c r="B2" s="217"/>
      <c r="C2" s="217"/>
      <c r="D2" s="217"/>
      <c r="E2" s="217"/>
      <c r="F2" s="217"/>
      <c r="G2" s="217"/>
    </row>
    <row r="3" spans="1:8">
      <c r="A3" s="218" t="s">
        <v>34</v>
      </c>
      <c r="B3" s="218"/>
      <c r="C3" s="218"/>
      <c r="D3" s="218"/>
      <c r="E3" s="218"/>
      <c r="F3" s="218"/>
      <c r="G3" s="218"/>
    </row>
    <row r="4" spans="1:8">
      <c r="A4" s="4"/>
      <c r="B4" s="5"/>
      <c r="C4" s="5"/>
      <c r="D4" s="5"/>
      <c r="E4" s="5"/>
      <c r="F4" s="5"/>
      <c r="G4" s="6" t="s">
        <v>106</v>
      </c>
    </row>
    <row r="5" spans="1:8">
      <c r="A5" s="4"/>
      <c r="B5" s="5"/>
      <c r="C5" s="5"/>
      <c r="D5" s="5"/>
      <c r="E5" s="5"/>
      <c r="F5" s="5"/>
      <c r="G5" s="5"/>
    </row>
    <row r="6" spans="1:8" ht="37.9" customHeight="1">
      <c r="A6" s="219" t="s">
        <v>62</v>
      </c>
      <c r="B6" s="219" t="s">
        <v>0</v>
      </c>
      <c r="C6" s="219" t="s">
        <v>1</v>
      </c>
      <c r="D6" s="221" t="s">
        <v>63</v>
      </c>
      <c r="E6" s="221"/>
      <c r="F6" s="222" t="s">
        <v>199</v>
      </c>
      <c r="G6" s="222"/>
    </row>
    <row r="7" spans="1:8" ht="42.75">
      <c r="A7" s="220"/>
      <c r="B7" s="220"/>
      <c r="C7" s="220"/>
      <c r="D7" s="31" t="s">
        <v>167</v>
      </c>
      <c r="E7" s="31" t="s">
        <v>58</v>
      </c>
      <c r="F7" s="30" t="s">
        <v>64</v>
      </c>
      <c r="G7" s="30" t="s">
        <v>59</v>
      </c>
    </row>
    <row r="8" spans="1:8">
      <c r="A8" s="7" t="s">
        <v>2</v>
      </c>
      <c r="B8" s="7" t="s">
        <v>3</v>
      </c>
      <c r="C8" s="7">
        <v>1</v>
      </c>
      <c r="D8" s="7">
        <v>2</v>
      </c>
      <c r="E8" s="7">
        <v>3</v>
      </c>
      <c r="F8" s="7" t="s">
        <v>4</v>
      </c>
      <c r="G8" s="7">
        <v>5</v>
      </c>
    </row>
    <row r="9" spans="1:8" ht="22.5" customHeight="1">
      <c r="A9" s="198"/>
      <c r="B9" s="198" t="s">
        <v>23</v>
      </c>
      <c r="C9" s="199">
        <f>C10+C42+C64</f>
        <v>137394162000</v>
      </c>
      <c r="D9" s="199">
        <f>D10+D42+D64</f>
        <v>31593850862</v>
      </c>
      <c r="E9" s="199">
        <f>E10+E42+E64</f>
        <v>57157980662</v>
      </c>
      <c r="F9" s="200">
        <f>E9/C9</f>
        <v>0.41601462412937168</v>
      </c>
      <c r="G9" s="201"/>
      <c r="H9" s="49">
        <f>D9-'54 '!D37</f>
        <v>0</v>
      </c>
    </row>
    <row r="10" spans="1:8">
      <c r="A10" s="32" t="s">
        <v>2</v>
      </c>
      <c r="B10" s="23" t="s">
        <v>47</v>
      </c>
      <c r="C10" s="34">
        <f>C11+C14+C15+C39+C36+C37+C38+C40+C41</f>
        <v>97032000000</v>
      </c>
      <c r="D10" s="34">
        <f>D11+D14+D15+D36+D37+D38+D39+D40+D41</f>
        <v>26622190157</v>
      </c>
      <c r="E10" s="34">
        <f>E11+E14+E15+E36+E37+E38+E39+E40+E41</f>
        <v>48887847533</v>
      </c>
      <c r="F10" s="52">
        <f t="shared" ref="F10:F69" si="0">E10/C10</f>
        <v>0.50383221548561297</v>
      </c>
      <c r="G10" s="9"/>
    </row>
    <row r="11" spans="1:8">
      <c r="A11" s="42" t="s">
        <v>6</v>
      </c>
      <c r="B11" s="43" t="s">
        <v>25</v>
      </c>
      <c r="C11" s="13">
        <f>C12+C13</f>
        <v>2207000000</v>
      </c>
      <c r="D11" s="13">
        <f t="shared" ref="D11:E11" si="1">D12+D13</f>
        <v>379379000</v>
      </c>
      <c r="E11" s="13">
        <f t="shared" si="1"/>
        <v>379379000</v>
      </c>
      <c r="F11" s="35"/>
      <c r="G11" s="14"/>
    </row>
    <row r="12" spans="1:8" ht="22.9" customHeight="1">
      <c r="A12" s="44">
        <v>1</v>
      </c>
      <c r="B12" s="45" t="s">
        <v>48</v>
      </c>
      <c r="C12" s="10">
        <f>'54 '!C39</f>
        <v>2207000000</v>
      </c>
      <c r="D12" s="10">
        <f>'54 '!D39</f>
        <v>379379000</v>
      </c>
      <c r="E12" s="10">
        <f>'54 '!E39</f>
        <v>379379000</v>
      </c>
      <c r="F12" s="35">
        <f>E12/C12</f>
        <v>0.17189805165382874</v>
      </c>
      <c r="G12" s="11"/>
    </row>
    <row r="13" spans="1:8" ht="18.600000000000001" customHeight="1">
      <c r="A13" s="46">
        <v>2</v>
      </c>
      <c r="B13" s="47" t="s">
        <v>99</v>
      </c>
      <c r="C13" s="10"/>
      <c r="D13" s="10"/>
      <c r="E13" s="10"/>
      <c r="F13" s="35"/>
      <c r="G13" s="11"/>
    </row>
    <row r="14" spans="1:8">
      <c r="A14" s="42" t="s">
        <v>8</v>
      </c>
      <c r="B14" s="33" t="s">
        <v>29</v>
      </c>
      <c r="C14" s="10"/>
      <c r="D14" s="10"/>
      <c r="E14" s="10"/>
      <c r="F14" s="35"/>
      <c r="G14" s="11"/>
    </row>
    <row r="15" spans="1:8" ht="19.149999999999999" customHeight="1">
      <c r="A15" s="32" t="s">
        <v>10</v>
      </c>
      <c r="B15" s="33" t="s">
        <v>26</v>
      </c>
      <c r="C15" s="13">
        <f>SUM(C16:C34)</f>
        <v>92415000000</v>
      </c>
      <c r="D15" s="13">
        <f t="shared" ref="D15:E15" si="2">SUM(D16:D34)</f>
        <v>26242811157</v>
      </c>
      <c r="E15" s="13">
        <f t="shared" si="2"/>
        <v>48508468533</v>
      </c>
      <c r="F15" s="52">
        <f t="shared" si="0"/>
        <v>0.52489821493264077</v>
      </c>
      <c r="G15" s="14"/>
    </row>
    <row r="16" spans="1:8">
      <c r="A16" s="116">
        <v>1</v>
      </c>
      <c r="B16" s="117" t="s">
        <v>110</v>
      </c>
      <c r="C16" s="71">
        <v>62748000000</v>
      </c>
      <c r="D16" s="72">
        <f>'54 '!D41</f>
        <v>18321910319</v>
      </c>
      <c r="E16" s="72">
        <f>'54 '!E41</f>
        <v>33355202871</v>
      </c>
      <c r="F16" s="118">
        <f t="shared" si="0"/>
        <v>0.53157396046089123</v>
      </c>
      <c r="G16" s="119"/>
      <c r="H16" s="3">
        <v>33355202871</v>
      </c>
    </row>
    <row r="17" spans="1:8" ht="17.25" customHeight="1">
      <c r="A17" s="116">
        <v>2</v>
      </c>
      <c r="B17" s="73" t="s">
        <v>111</v>
      </c>
      <c r="C17" s="71">
        <v>614000000</v>
      </c>
      <c r="D17" s="72">
        <f>'54 '!D42</f>
        <v>77847001</v>
      </c>
      <c r="E17" s="72">
        <f>'54 '!E42</f>
        <v>77847001</v>
      </c>
      <c r="F17" s="118">
        <f t="shared" si="0"/>
        <v>0.12678664657980457</v>
      </c>
      <c r="G17" s="119"/>
      <c r="H17" s="49">
        <f>H16-D16</f>
        <v>15033292552</v>
      </c>
    </row>
    <row r="18" spans="1:8" ht="17.25" customHeight="1">
      <c r="A18" s="116">
        <v>3</v>
      </c>
      <c r="B18" s="73" t="s">
        <v>112</v>
      </c>
      <c r="C18" s="71"/>
      <c r="D18" s="72">
        <f>'54 '!D43</f>
        <v>0</v>
      </c>
      <c r="E18" s="72">
        <f>'54 '!E43</f>
        <v>0</v>
      </c>
      <c r="F18" s="118"/>
      <c r="G18" s="119"/>
    </row>
    <row r="19" spans="1:8" ht="17.25" customHeight="1">
      <c r="A19" s="116">
        <v>4</v>
      </c>
      <c r="B19" s="73" t="s">
        <v>113</v>
      </c>
      <c r="C19" s="71">
        <v>300000000</v>
      </c>
      <c r="D19" s="72">
        <f>'54 '!D44</f>
        <v>91280000</v>
      </c>
      <c r="E19" s="72">
        <f>'54 '!E44</f>
        <v>91280000</v>
      </c>
      <c r="F19" s="118">
        <f t="shared" si="0"/>
        <v>0.30426666666666669</v>
      </c>
      <c r="G19" s="119"/>
    </row>
    <row r="20" spans="1:8" ht="17.25" customHeight="1">
      <c r="A20" s="116">
        <v>5</v>
      </c>
      <c r="B20" s="73" t="s">
        <v>118</v>
      </c>
      <c r="C20" s="71">
        <v>150000000</v>
      </c>
      <c r="D20" s="72">
        <f>'54 '!D45</f>
        <v>0</v>
      </c>
      <c r="E20" s="72">
        <f>'54 '!E45</f>
        <v>0</v>
      </c>
      <c r="F20" s="118"/>
      <c r="G20" s="119"/>
    </row>
    <row r="21" spans="1:8" ht="17.25" customHeight="1">
      <c r="A21" s="116">
        <v>6</v>
      </c>
      <c r="B21" s="73" t="s">
        <v>114</v>
      </c>
      <c r="C21" s="71">
        <v>200000000</v>
      </c>
      <c r="D21" s="72">
        <f>'54 '!D46</f>
        <v>102280000</v>
      </c>
      <c r="E21" s="72">
        <f>'54 '!E46</f>
        <v>102280000</v>
      </c>
      <c r="F21" s="118">
        <f t="shared" si="0"/>
        <v>0.51139999999999997</v>
      </c>
      <c r="G21" s="119"/>
    </row>
    <row r="22" spans="1:8" ht="17.25" customHeight="1">
      <c r="A22" s="116">
        <v>7</v>
      </c>
      <c r="B22" s="73" t="s">
        <v>115</v>
      </c>
      <c r="C22" s="71">
        <v>643000000</v>
      </c>
      <c r="D22" s="72">
        <f>'54 '!D47</f>
        <v>36000000</v>
      </c>
      <c r="E22" s="72">
        <f>'54 '!E47</f>
        <v>36000000</v>
      </c>
      <c r="F22" s="118"/>
      <c r="G22" s="119"/>
      <c r="H22" s="3">
        <v>2775331553</v>
      </c>
    </row>
    <row r="23" spans="1:8" ht="17.25" customHeight="1">
      <c r="A23" s="116">
        <v>8</v>
      </c>
      <c r="B23" s="73" t="s">
        <v>116</v>
      </c>
      <c r="C23" s="71">
        <v>3701000000</v>
      </c>
      <c r="D23" s="72">
        <f>'54 '!D48</f>
        <v>2600843269</v>
      </c>
      <c r="E23" s="72">
        <f>'54 '!E48</f>
        <v>2600843269</v>
      </c>
      <c r="F23" s="118">
        <f t="shared" si="0"/>
        <v>0.70274068332883</v>
      </c>
      <c r="G23" s="119"/>
      <c r="H23" s="3">
        <v>639472664</v>
      </c>
    </row>
    <row r="24" spans="1:8" ht="17.25" customHeight="1">
      <c r="A24" s="116">
        <v>9</v>
      </c>
      <c r="B24" s="73" t="s">
        <v>117</v>
      </c>
      <c r="C24" s="71">
        <v>22500000000</v>
      </c>
      <c r="D24" s="72">
        <f>'54 '!D49</f>
        <v>4580522669</v>
      </c>
      <c r="E24" s="72">
        <f>'54 '!E49</f>
        <v>11586711130</v>
      </c>
      <c r="F24" s="118">
        <f t="shared" si="0"/>
        <v>0.51496493911111108</v>
      </c>
      <c r="G24" s="119"/>
      <c r="H24" s="3">
        <f>H22-H23</f>
        <v>2135858889</v>
      </c>
    </row>
    <row r="25" spans="1:8" ht="17.25" customHeight="1">
      <c r="A25" s="116">
        <v>10</v>
      </c>
      <c r="B25" s="73" t="s">
        <v>119</v>
      </c>
      <c r="C25" s="71">
        <v>139000000</v>
      </c>
      <c r="D25" s="72">
        <f>'54 '!D50</f>
        <v>0</v>
      </c>
      <c r="E25" s="72">
        <f>'54 '!E50</f>
        <v>0</v>
      </c>
      <c r="F25" s="118"/>
      <c r="G25" s="119"/>
    </row>
    <row r="26" spans="1:8" ht="17.25" customHeight="1">
      <c r="A26" s="116">
        <v>11</v>
      </c>
      <c r="B26" s="73" t="s">
        <v>120</v>
      </c>
      <c r="C26" s="71">
        <v>2584000000</v>
      </c>
      <c r="D26" s="72">
        <f>'54 '!D51</f>
        <v>259297899</v>
      </c>
      <c r="E26" s="72">
        <f>'54 '!E51</f>
        <v>485474262</v>
      </c>
      <c r="F26" s="118">
        <f t="shared" si="0"/>
        <v>0.18787703637770897</v>
      </c>
      <c r="G26" s="119"/>
    </row>
    <row r="27" spans="1:8" ht="17.25" customHeight="1">
      <c r="A27" s="116">
        <v>12</v>
      </c>
      <c r="B27" s="73" t="s">
        <v>121</v>
      </c>
      <c r="C27" s="71">
        <v>300000000</v>
      </c>
      <c r="D27" s="72">
        <f>'54 '!D52</f>
        <v>0</v>
      </c>
      <c r="E27" s="72">
        <f>'54 '!E52</f>
        <v>0</v>
      </c>
      <c r="F27" s="118"/>
      <c r="G27" s="119"/>
    </row>
    <row r="28" spans="1:8" ht="17.25" customHeight="1">
      <c r="A28" s="116">
        <v>13</v>
      </c>
      <c r="B28" s="73" t="s">
        <v>122</v>
      </c>
      <c r="C28" s="71">
        <v>300000000</v>
      </c>
      <c r="D28" s="72">
        <f>'54 '!D53</f>
        <v>172830000</v>
      </c>
      <c r="E28" s="72">
        <f>'54 '!E53</f>
        <v>172830000</v>
      </c>
      <c r="F28" s="118">
        <f t="shared" si="0"/>
        <v>0.57609999999999995</v>
      </c>
      <c r="G28" s="119"/>
    </row>
    <row r="29" spans="1:8" ht="17.25" customHeight="1">
      <c r="A29" s="116">
        <v>14</v>
      </c>
      <c r="B29" s="73" t="s">
        <v>142</v>
      </c>
      <c r="C29" s="71">
        <v>23000000</v>
      </c>
      <c r="D29" s="75"/>
      <c r="E29" s="72">
        <f t="shared" ref="E29:E80" si="3">D29</f>
        <v>0</v>
      </c>
      <c r="F29" s="118"/>
      <c r="G29" s="119"/>
    </row>
    <row r="30" spans="1:8" ht="17.25" customHeight="1">
      <c r="A30" s="116">
        <v>15</v>
      </c>
      <c r="B30" s="73" t="s">
        <v>143</v>
      </c>
      <c r="C30" s="74">
        <v>-1787000000</v>
      </c>
      <c r="D30" s="75"/>
      <c r="E30" s="72">
        <f t="shared" si="3"/>
        <v>0</v>
      </c>
      <c r="F30" s="118"/>
      <c r="G30" s="119"/>
    </row>
    <row r="31" spans="1:8">
      <c r="A31" s="9">
        <v>3</v>
      </c>
      <c r="B31" s="27" t="s">
        <v>27</v>
      </c>
      <c r="C31" s="10"/>
      <c r="D31" s="10"/>
      <c r="E31" s="10">
        <f t="shared" si="3"/>
        <v>0</v>
      </c>
      <c r="F31" s="35"/>
      <c r="G31" s="11"/>
    </row>
    <row r="32" spans="1:8">
      <c r="A32" s="9">
        <v>4</v>
      </c>
      <c r="B32" s="27" t="s">
        <v>28</v>
      </c>
      <c r="C32" s="10"/>
      <c r="D32" s="10"/>
      <c r="E32" s="10">
        <f t="shared" si="3"/>
        <v>0</v>
      </c>
      <c r="F32" s="35"/>
      <c r="G32" s="11"/>
    </row>
    <row r="33" spans="1:7">
      <c r="A33" s="9">
        <v>5</v>
      </c>
      <c r="B33" s="27" t="s">
        <v>29</v>
      </c>
      <c r="C33" s="10"/>
      <c r="D33" s="10"/>
      <c r="E33" s="10">
        <f t="shared" si="3"/>
        <v>0</v>
      </c>
      <c r="F33" s="35"/>
      <c r="G33" s="11"/>
    </row>
    <row r="34" spans="1:7">
      <c r="A34" s="9">
        <v>6</v>
      </c>
      <c r="B34" s="27" t="s">
        <v>30</v>
      </c>
      <c r="C34" s="10"/>
      <c r="D34" s="10"/>
      <c r="E34" s="10">
        <f t="shared" si="3"/>
        <v>0</v>
      </c>
      <c r="F34" s="35"/>
      <c r="G34" s="11"/>
    </row>
    <row r="35" spans="1:7" s="8" customFormat="1">
      <c r="A35" s="9">
        <v>7</v>
      </c>
      <c r="B35" s="29" t="s">
        <v>70</v>
      </c>
      <c r="C35" s="16"/>
      <c r="D35" s="13"/>
      <c r="E35" s="10">
        <f t="shared" si="3"/>
        <v>0</v>
      </c>
      <c r="F35" s="35"/>
      <c r="G35" s="14"/>
    </row>
    <row r="36" spans="1:7" ht="19.149999999999999" customHeight="1">
      <c r="A36" s="32" t="s">
        <v>20</v>
      </c>
      <c r="B36" s="33" t="s">
        <v>27</v>
      </c>
      <c r="C36" s="10"/>
      <c r="D36" s="10"/>
      <c r="E36" s="10">
        <f t="shared" si="3"/>
        <v>0</v>
      </c>
      <c r="F36" s="35"/>
      <c r="G36" s="11"/>
    </row>
    <row r="37" spans="1:7" ht="26.45" customHeight="1">
      <c r="A37" s="18" t="s">
        <v>49</v>
      </c>
      <c r="B37" s="21" t="s">
        <v>68</v>
      </c>
      <c r="C37" s="10"/>
      <c r="D37" s="10"/>
      <c r="E37" s="10">
        <f t="shared" si="3"/>
        <v>0</v>
      </c>
      <c r="F37" s="35"/>
      <c r="G37" s="11"/>
    </row>
    <row r="38" spans="1:7" ht="22.15" customHeight="1">
      <c r="A38" s="18" t="s">
        <v>50</v>
      </c>
      <c r="B38" s="22" t="s">
        <v>100</v>
      </c>
      <c r="C38" s="15"/>
      <c r="D38" s="15"/>
      <c r="E38" s="10">
        <f t="shared" si="3"/>
        <v>0</v>
      </c>
      <c r="F38" s="35"/>
      <c r="G38" s="15"/>
    </row>
    <row r="39" spans="1:7" ht="23.45" customHeight="1">
      <c r="A39" s="18" t="s">
        <v>52</v>
      </c>
      <c r="B39" s="22" t="s">
        <v>51</v>
      </c>
      <c r="C39" s="50">
        <v>2410000000</v>
      </c>
      <c r="D39" s="50">
        <f>'54 '!D60</f>
        <v>0</v>
      </c>
      <c r="E39" s="50">
        <f t="shared" si="3"/>
        <v>0</v>
      </c>
      <c r="F39" s="35"/>
      <c r="G39" s="15"/>
    </row>
    <row r="40" spans="1:7" ht="28.9" customHeight="1">
      <c r="A40" s="18" t="s">
        <v>54</v>
      </c>
      <c r="B40" s="22" t="s">
        <v>53</v>
      </c>
      <c r="C40" s="15"/>
      <c r="D40" s="15"/>
      <c r="E40" s="10">
        <f t="shared" si="3"/>
        <v>0</v>
      </c>
      <c r="F40" s="35"/>
      <c r="G40" s="15"/>
    </row>
    <row r="41" spans="1:7" ht="28.15" customHeight="1">
      <c r="A41" s="18" t="s">
        <v>149</v>
      </c>
      <c r="B41" s="22" t="s">
        <v>31</v>
      </c>
      <c r="C41" s="15"/>
      <c r="D41" s="15"/>
      <c r="E41" s="10">
        <f t="shared" si="3"/>
        <v>0</v>
      </c>
      <c r="F41" s="35"/>
      <c r="G41" s="15"/>
    </row>
    <row r="42" spans="1:7" ht="34.15" customHeight="1">
      <c r="A42" s="18" t="s">
        <v>3</v>
      </c>
      <c r="B42" s="23" t="s">
        <v>71</v>
      </c>
      <c r="C42" s="41">
        <f>C43+C44+C57+C58+C59+C60+C61+C62+C63</f>
        <v>1471000000</v>
      </c>
      <c r="D42" s="41">
        <f>D43+D44+D57+D58+D59+D60+D61+D62+D63</f>
        <v>299945200</v>
      </c>
      <c r="E42" s="41">
        <f>E43+E44+E57+E58+E59+E60+E61+E62+E63</f>
        <v>593256100</v>
      </c>
      <c r="F42" s="35"/>
      <c r="G42" s="15"/>
    </row>
    <row r="43" spans="1:7" ht="17.25" customHeight="1">
      <c r="A43" s="19">
        <v>1</v>
      </c>
      <c r="B43" s="24" t="s">
        <v>101</v>
      </c>
      <c r="C43" s="57">
        <v>0</v>
      </c>
      <c r="D43" s="57"/>
      <c r="E43" s="10">
        <f t="shared" si="3"/>
        <v>0</v>
      </c>
      <c r="F43" s="35"/>
      <c r="G43" s="15"/>
    </row>
    <row r="44" spans="1:7" ht="17.25" customHeight="1">
      <c r="A44" s="20">
        <v>2</v>
      </c>
      <c r="B44" s="24" t="s">
        <v>55</v>
      </c>
      <c r="C44" s="40">
        <f>SUM(C45:C57)</f>
        <v>1471000000</v>
      </c>
      <c r="D44" s="40">
        <f>SUM(D45:D57)</f>
        <v>299945200</v>
      </c>
      <c r="E44" s="40">
        <f>SUM(E45:E57)</f>
        <v>593256100</v>
      </c>
      <c r="F44" s="35"/>
      <c r="G44" s="15"/>
    </row>
    <row r="45" spans="1:7" ht="17.25" customHeight="1">
      <c r="A45" s="53" t="s">
        <v>123</v>
      </c>
      <c r="B45" s="37" t="s">
        <v>110</v>
      </c>
      <c r="C45" s="54"/>
      <c r="D45" s="55"/>
      <c r="E45" s="10">
        <f t="shared" si="3"/>
        <v>0</v>
      </c>
      <c r="F45" s="35"/>
      <c r="G45" s="15"/>
    </row>
    <row r="46" spans="1:7" ht="17.25" customHeight="1">
      <c r="A46" s="53" t="s">
        <v>124</v>
      </c>
      <c r="B46" s="38" t="s">
        <v>111</v>
      </c>
      <c r="C46" s="54"/>
      <c r="D46" s="55"/>
      <c r="E46" s="10">
        <f t="shared" si="3"/>
        <v>0</v>
      </c>
      <c r="F46" s="35"/>
      <c r="G46" s="15"/>
    </row>
    <row r="47" spans="1:7" ht="17.25" customHeight="1">
      <c r="A47" s="53" t="s">
        <v>125</v>
      </c>
      <c r="B47" s="38" t="s">
        <v>112</v>
      </c>
      <c r="C47" s="54"/>
      <c r="D47" s="55"/>
      <c r="E47" s="10">
        <f t="shared" si="3"/>
        <v>0</v>
      </c>
      <c r="F47" s="35"/>
      <c r="G47" s="15"/>
    </row>
    <row r="48" spans="1:7" ht="17.25" customHeight="1">
      <c r="A48" s="53" t="s">
        <v>126</v>
      </c>
      <c r="B48" s="38" t="s">
        <v>113</v>
      </c>
      <c r="C48" s="54"/>
      <c r="D48" s="55"/>
      <c r="E48" s="10">
        <f t="shared" si="3"/>
        <v>0</v>
      </c>
      <c r="F48" s="35"/>
      <c r="G48" s="15"/>
    </row>
    <row r="49" spans="1:8" ht="17.25" customHeight="1">
      <c r="A49" s="53" t="s">
        <v>127</v>
      </c>
      <c r="B49" s="38" t="s">
        <v>118</v>
      </c>
      <c r="C49" s="54"/>
      <c r="D49" s="55"/>
      <c r="E49" s="10">
        <f t="shared" si="3"/>
        <v>0</v>
      </c>
      <c r="F49" s="35"/>
      <c r="G49" s="15"/>
    </row>
    <row r="50" spans="1:8" ht="17.25" customHeight="1">
      <c r="A50" s="53" t="s">
        <v>128</v>
      </c>
      <c r="B50" s="38" t="s">
        <v>114</v>
      </c>
      <c r="C50" s="54"/>
      <c r="D50" s="55"/>
      <c r="E50" s="10">
        <f t="shared" si="3"/>
        <v>0</v>
      </c>
      <c r="F50" s="35"/>
      <c r="G50" s="15"/>
    </row>
    <row r="51" spans="1:8" ht="17.25" customHeight="1">
      <c r="A51" s="53" t="s">
        <v>129</v>
      </c>
      <c r="B51" s="38" t="s">
        <v>115</v>
      </c>
      <c r="C51" s="54"/>
      <c r="D51" s="55"/>
      <c r="E51" s="10">
        <f t="shared" si="3"/>
        <v>0</v>
      </c>
      <c r="F51" s="35"/>
      <c r="G51" s="15"/>
    </row>
    <row r="52" spans="1:8" ht="17.25" customHeight="1">
      <c r="A52" s="53" t="s">
        <v>130</v>
      </c>
      <c r="B52" s="38" t="s">
        <v>116</v>
      </c>
      <c r="C52" s="54">
        <v>271000000</v>
      </c>
      <c r="D52" s="39"/>
      <c r="E52" s="10">
        <f t="shared" si="3"/>
        <v>0</v>
      </c>
      <c r="F52" s="35"/>
      <c r="G52" s="15"/>
    </row>
    <row r="53" spans="1:8" ht="17.25" customHeight="1">
      <c r="A53" s="53" t="s">
        <v>131</v>
      </c>
      <c r="B53" s="38" t="s">
        <v>117</v>
      </c>
      <c r="C53" s="54"/>
      <c r="D53" s="55"/>
      <c r="E53" s="10">
        <f t="shared" si="3"/>
        <v>0</v>
      </c>
      <c r="F53" s="35"/>
      <c r="G53" s="15"/>
    </row>
    <row r="54" spans="1:8" ht="17.25" customHeight="1">
      <c r="A54" s="53" t="s">
        <v>132</v>
      </c>
      <c r="B54" s="38" t="s">
        <v>119</v>
      </c>
      <c r="C54" s="54">
        <v>1200000000</v>
      </c>
      <c r="D54" s="54">
        <f>'54 '!D74</f>
        <v>299945200</v>
      </c>
      <c r="E54" s="54">
        <f>'54 '!E74</f>
        <v>593256100</v>
      </c>
      <c r="F54" s="35"/>
      <c r="G54" s="15"/>
      <c r="H54" s="3">
        <v>293310900</v>
      </c>
    </row>
    <row r="55" spans="1:8" ht="17.25" customHeight="1">
      <c r="A55" s="53" t="s">
        <v>133</v>
      </c>
      <c r="B55" s="38" t="s">
        <v>120</v>
      </c>
      <c r="C55" s="54"/>
      <c r="D55" s="55"/>
      <c r="E55" s="10">
        <f t="shared" si="3"/>
        <v>0</v>
      </c>
      <c r="F55" s="35"/>
      <c r="G55" s="15"/>
      <c r="H55" s="49">
        <f>E54-H54</f>
        <v>299945200</v>
      </c>
    </row>
    <row r="56" spans="1:8" ht="17.25" customHeight="1">
      <c r="A56" s="53" t="s">
        <v>134</v>
      </c>
      <c r="B56" s="38" t="s">
        <v>121</v>
      </c>
      <c r="C56" s="54"/>
      <c r="D56" s="55"/>
      <c r="E56" s="10">
        <f t="shared" si="3"/>
        <v>0</v>
      </c>
      <c r="F56" s="35"/>
      <c r="G56" s="15"/>
    </row>
    <row r="57" spans="1:8" ht="17.25" customHeight="1">
      <c r="A57" s="53" t="s">
        <v>135</v>
      </c>
      <c r="B57" s="38" t="s">
        <v>122</v>
      </c>
      <c r="C57" s="54"/>
      <c r="D57" s="55"/>
      <c r="E57" s="10">
        <f t="shared" si="3"/>
        <v>0</v>
      </c>
      <c r="F57" s="35"/>
      <c r="G57" s="15"/>
    </row>
    <row r="58" spans="1:8" s="8" customFormat="1">
      <c r="A58" s="9">
        <v>3</v>
      </c>
      <c r="B58" s="27" t="s">
        <v>27</v>
      </c>
      <c r="C58" s="13"/>
      <c r="D58" s="13"/>
      <c r="E58" s="10">
        <f t="shared" si="3"/>
        <v>0</v>
      </c>
      <c r="F58" s="35"/>
      <c r="G58" s="14"/>
    </row>
    <row r="59" spans="1:8" s="8" customFormat="1">
      <c r="A59" s="9">
        <v>4</v>
      </c>
      <c r="B59" s="27" t="s">
        <v>28</v>
      </c>
      <c r="C59" s="13"/>
      <c r="D59" s="13"/>
      <c r="E59" s="10">
        <f t="shared" si="3"/>
        <v>0</v>
      </c>
      <c r="F59" s="35"/>
      <c r="G59" s="14"/>
    </row>
    <row r="60" spans="1:8" s="8" customFormat="1">
      <c r="A60" s="9">
        <v>5</v>
      </c>
      <c r="B60" s="27" t="s">
        <v>29</v>
      </c>
      <c r="C60" s="13"/>
      <c r="D60" s="13"/>
      <c r="E60" s="10">
        <f t="shared" si="3"/>
        <v>0</v>
      </c>
      <c r="F60" s="35"/>
      <c r="G60" s="14"/>
    </row>
    <row r="61" spans="1:8" s="8" customFormat="1">
      <c r="A61" s="9">
        <v>6</v>
      </c>
      <c r="B61" s="27" t="s">
        <v>30</v>
      </c>
      <c r="C61" s="13"/>
      <c r="D61" s="13"/>
      <c r="E61" s="10">
        <f t="shared" si="3"/>
        <v>0</v>
      </c>
      <c r="F61" s="35"/>
      <c r="G61" s="14"/>
    </row>
    <row r="62" spans="1:8" s="8" customFormat="1">
      <c r="A62" s="9">
        <v>7</v>
      </c>
      <c r="B62" s="27" t="s">
        <v>70</v>
      </c>
      <c r="C62" s="13"/>
      <c r="D62" s="13"/>
      <c r="E62" s="10">
        <f t="shared" si="3"/>
        <v>0</v>
      </c>
      <c r="F62" s="35"/>
      <c r="G62" s="14"/>
    </row>
    <row r="63" spans="1:8" s="8" customFormat="1">
      <c r="A63" s="9">
        <v>8</v>
      </c>
      <c r="B63" s="27" t="s">
        <v>31</v>
      </c>
      <c r="C63" s="13"/>
      <c r="D63" s="13"/>
      <c r="E63" s="10">
        <f t="shared" si="3"/>
        <v>0</v>
      </c>
      <c r="F63" s="35"/>
      <c r="G63" s="14"/>
    </row>
    <row r="64" spans="1:8" s="8" customFormat="1" ht="28.5">
      <c r="A64" s="12" t="s">
        <v>22</v>
      </c>
      <c r="B64" s="28" t="s">
        <v>146</v>
      </c>
      <c r="C64" s="13">
        <f>C65+C66</f>
        <v>38891162000</v>
      </c>
      <c r="D64" s="13">
        <f t="shared" ref="D64:E64" si="4">D65+D66</f>
        <v>4671715505</v>
      </c>
      <c r="E64" s="13">
        <f t="shared" si="4"/>
        <v>7676877029</v>
      </c>
      <c r="F64" s="35">
        <f t="shared" si="0"/>
        <v>0.19739387136337042</v>
      </c>
      <c r="G64" s="14"/>
    </row>
    <row r="65" spans="1:7" s="8" customFormat="1">
      <c r="A65" s="9">
        <v>1</v>
      </c>
      <c r="B65" s="27" t="s">
        <v>25</v>
      </c>
      <c r="C65" s="13"/>
      <c r="D65" s="13"/>
      <c r="E65" s="10">
        <f t="shared" si="3"/>
        <v>0</v>
      </c>
      <c r="F65" s="35"/>
      <c r="G65" s="14"/>
    </row>
    <row r="66" spans="1:7" s="8" customFormat="1" ht="15" customHeight="1">
      <c r="A66" s="9">
        <v>2</v>
      </c>
      <c r="B66" s="27" t="s">
        <v>26</v>
      </c>
      <c r="C66" s="10">
        <f>SUM(C67:C86)</f>
        <v>38891162000</v>
      </c>
      <c r="D66" s="10">
        <f t="shared" ref="D66:E66" si="5">SUM(D67:D86)</f>
        <v>4671715505</v>
      </c>
      <c r="E66" s="10">
        <f t="shared" si="5"/>
        <v>7676877029</v>
      </c>
      <c r="F66" s="35">
        <f t="shared" si="0"/>
        <v>0.19739387136337042</v>
      </c>
      <c r="G66" s="14"/>
    </row>
    <row r="67" spans="1:7" s="8" customFormat="1" ht="15" customHeight="1">
      <c r="A67" s="120" t="s">
        <v>123</v>
      </c>
      <c r="B67" s="70" t="s">
        <v>110</v>
      </c>
      <c r="C67" s="76">
        <v>15506000000</v>
      </c>
      <c r="D67" s="76"/>
      <c r="E67" s="76">
        <f t="shared" si="3"/>
        <v>0</v>
      </c>
      <c r="F67" s="121"/>
      <c r="G67" s="56"/>
    </row>
    <row r="68" spans="1:7" s="8" customFormat="1" ht="15" customHeight="1">
      <c r="A68" s="120" t="s">
        <v>124</v>
      </c>
      <c r="B68" s="73" t="s">
        <v>111</v>
      </c>
      <c r="C68" s="76"/>
      <c r="D68" s="76"/>
      <c r="E68" s="76">
        <f t="shared" si="3"/>
        <v>0</v>
      </c>
      <c r="F68" s="121"/>
      <c r="G68" s="56"/>
    </row>
    <row r="69" spans="1:7" s="8" customFormat="1" ht="15" customHeight="1">
      <c r="A69" s="120" t="s">
        <v>125</v>
      </c>
      <c r="B69" s="73" t="s">
        <v>112</v>
      </c>
      <c r="C69" s="76">
        <v>1747000000</v>
      </c>
      <c r="D69" s="76">
        <f>'54 '!D89</f>
        <v>1411051625</v>
      </c>
      <c r="E69" s="76">
        <f>'54 '!E89</f>
        <v>2511017285</v>
      </c>
      <c r="F69" s="121">
        <f t="shared" si="0"/>
        <v>1.4373310160274757</v>
      </c>
      <c r="G69" s="56"/>
    </row>
    <row r="70" spans="1:7" s="8" customFormat="1" ht="15" customHeight="1">
      <c r="A70" s="120" t="s">
        <v>126</v>
      </c>
      <c r="B70" s="73" t="s">
        <v>113</v>
      </c>
      <c r="C70" s="76"/>
      <c r="D70" s="76"/>
      <c r="E70" s="76">
        <f t="shared" si="3"/>
        <v>0</v>
      </c>
      <c r="F70" s="121"/>
      <c r="G70" s="56"/>
    </row>
    <row r="71" spans="1:7" s="8" customFormat="1" ht="15" customHeight="1">
      <c r="A71" s="120" t="s">
        <v>127</v>
      </c>
      <c r="B71" s="73" t="s">
        <v>118</v>
      </c>
      <c r="C71" s="76"/>
      <c r="D71" s="76"/>
      <c r="E71" s="76">
        <f t="shared" si="3"/>
        <v>0</v>
      </c>
      <c r="F71" s="121"/>
      <c r="G71" s="56"/>
    </row>
    <row r="72" spans="1:7" s="8" customFormat="1" ht="15" customHeight="1">
      <c r="A72" s="120" t="s">
        <v>128</v>
      </c>
      <c r="B72" s="73" t="s">
        <v>114</v>
      </c>
      <c r="C72" s="76"/>
      <c r="D72" s="76"/>
      <c r="E72" s="76">
        <f t="shared" si="3"/>
        <v>0</v>
      </c>
      <c r="F72" s="121"/>
      <c r="G72" s="56"/>
    </row>
    <row r="73" spans="1:7" s="8" customFormat="1" ht="15" customHeight="1">
      <c r="A73" s="120" t="s">
        <v>129</v>
      </c>
      <c r="B73" s="73" t="s">
        <v>115</v>
      </c>
      <c r="C73" s="76"/>
      <c r="D73" s="76"/>
      <c r="E73" s="76">
        <f t="shared" si="3"/>
        <v>0</v>
      </c>
      <c r="F73" s="121"/>
      <c r="G73" s="56"/>
    </row>
    <row r="74" spans="1:7" s="8" customFormat="1" ht="15" customHeight="1">
      <c r="A74" s="120" t="s">
        <v>130</v>
      </c>
      <c r="B74" s="73" t="s">
        <v>116</v>
      </c>
      <c r="C74" s="76">
        <v>2597000000</v>
      </c>
      <c r="D74" s="122"/>
      <c r="E74" s="76">
        <f t="shared" si="3"/>
        <v>0</v>
      </c>
      <c r="F74" s="121"/>
      <c r="G74" s="56"/>
    </row>
    <row r="75" spans="1:7" s="8" customFormat="1" ht="15" customHeight="1">
      <c r="A75" s="120" t="s">
        <v>131</v>
      </c>
      <c r="B75" s="73" t="s">
        <v>117</v>
      </c>
      <c r="C75" s="76">
        <v>6075162000</v>
      </c>
      <c r="D75" s="76"/>
      <c r="E75" s="76">
        <f t="shared" si="3"/>
        <v>0</v>
      </c>
      <c r="F75" s="121"/>
      <c r="G75" s="56"/>
    </row>
    <row r="76" spans="1:7" s="8" customFormat="1" ht="15" customHeight="1">
      <c r="A76" s="120" t="s">
        <v>132</v>
      </c>
      <c r="B76" s="73" t="s">
        <v>119</v>
      </c>
      <c r="C76" s="76">
        <v>10177000000</v>
      </c>
      <c r="D76" s="75">
        <f>'54 '!D96</f>
        <v>1773298260</v>
      </c>
      <c r="E76" s="75">
        <f>'54 '!E96</f>
        <v>3498857760</v>
      </c>
      <c r="F76" s="121">
        <f t="shared" ref="F76:F78" si="6">E76/C76</f>
        <v>0.34380050702564607</v>
      </c>
      <c r="G76" s="56"/>
    </row>
    <row r="77" spans="1:7" s="8" customFormat="1" ht="15" customHeight="1">
      <c r="A77" s="120" t="s">
        <v>133</v>
      </c>
      <c r="B77" s="73" t="s">
        <v>120</v>
      </c>
      <c r="C77" s="76"/>
      <c r="D77" s="76"/>
      <c r="E77" s="76">
        <f t="shared" si="3"/>
        <v>0</v>
      </c>
      <c r="F77" s="121"/>
      <c r="G77" s="56"/>
    </row>
    <row r="78" spans="1:7" s="8" customFormat="1" ht="15" customHeight="1">
      <c r="A78" s="120" t="s">
        <v>134</v>
      </c>
      <c r="B78" s="73" t="s">
        <v>121</v>
      </c>
      <c r="C78" s="76">
        <v>2789000000</v>
      </c>
      <c r="D78" s="76">
        <f>'54 '!D98</f>
        <v>1487365620</v>
      </c>
      <c r="E78" s="76">
        <f>'54 '!E98</f>
        <v>1667001984</v>
      </c>
      <c r="F78" s="121">
        <f t="shared" si="6"/>
        <v>0.59770598207242742</v>
      </c>
      <c r="G78" s="56"/>
    </row>
    <row r="79" spans="1:7" s="8" customFormat="1" ht="15" customHeight="1">
      <c r="A79" s="53" t="s">
        <v>135</v>
      </c>
      <c r="B79" s="38" t="s">
        <v>122</v>
      </c>
      <c r="C79" s="54"/>
      <c r="D79" s="55"/>
      <c r="E79" s="10">
        <f t="shared" si="3"/>
        <v>0</v>
      </c>
      <c r="F79" s="35"/>
      <c r="G79" s="56"/>
    </row>
    <row r="80" spans="1:7" s="8" customFormat="1">
      <c r="A80" s="9">
        <v>3</v>
      </c>
      <c r="B80" s="27" t="s">
        <v>27</v>
      </c>
      <c r="C80" s="13"/>
      <c r="D80" s="13"/>
      <c r="E80" s="10">
        <f t="shared" si="3"/>
        <v>0</v>
      </c>
      <c r="F80" s="35"/>
      <c r="G80" s="14"/>
    </row>
    <row r="81" spans="1:7" s="8" customFormat="1">
      <c r="A81" s="9">
        <v>4</v>
      </c>
      <c r="B81" s="27" t="s">
        <v>28</v>
      </c>
      <c r="C81" s="13"/>
      <c r="D81" s="13"/>
      <c r="E81" s="10">
        <f t="shared" ref="E81:E86" si="7">D81</f>
        <v>0</v>
      </c>
      <c r="F81" s="35"/>
      <c r="G81" s="14"/>
    </row>
    <row r="82" spans="1:7" s="8" customFormat="1">
      <c r="A82" s="9">
        <v>5</v>
      </c>
      <c r="B82" s="27" t="s">
        <v>29</v>
      </c>
      <c r="C82" s="13"/>
      <c r="D82" s="13"/>
      <c r="E82" s="10">
        <f t="shared" si="7"/>
        <v>0</v>
      </c>
      <c r="F82" s="35"/>
      <c r="G82" s="14"/>
    </row>
    <row r="83" spans="1:7" s="8" customFormat="1">
      <c r="A83" s="9">
        <v>6</v>
      </c>
      <c r="B83" s="27" t="s">
        <v>30</v>
      </c>
      <c r="C83" s="13"/>
      <c r="D83" s="13"/>
      <c r="E83" s="10">
        <f t="shared" si="7"/>
        <v>0</v>
      </c>
      <c r="F83" s="35"/>
      <c r="G83" s="14"/>
    </row>
    <row r="84" spans="1:7" s="8" customFormat="1">
      <c r="A84" s="9">
        <v>7</v>
      </c>
      <c r="B84" s="27" t="s">
        <v>70</v>
      </c>
      <c r="C84" s="13"/>
      <c r="D84" s="13"/>
      <c r="E84" s="10">
        <f t="shared" si="7"/>
        <v>0</v>
      </c>
      <c r="F84" s="35"/>
      <c r="G84" s="14"/>
    </row>
    <row r="85" spans="1:7" s="8" customFormat="1">
      <c r="A85" s="9">
        <v>8</v>
      </c>
      <c r="B85" s="27" t="s">
        <v>31</v>
      </c>
      <c r="C85" s="13"/>
      <c r="D85" s="13"/>
      <c r="E85" s="10">
        <f t="shared" si="7"/>
        <v>0</v>
      </c>
      <c r="F85" s="35"/>
      <c r="G85" s="14"/>
    </row>
    <row r="86" spans="1:7" ht="17.45" customHeight="1">
      <c r="A86" s="25">
        <v>3</v>
      </c>
      <c r="B86" s="26" t="s">
        <v>102</v>
      </c>
      <c r="C86" s="17"/>
      <c r="D86" s="17"/>
      <c r="E86" s="51">
        <f t="shared" si="7"/>
        <v>0</v>
      </c>
      <c r="F86" s="36"/>
      <c r="G86" s="17"/>
    </row>
  </sheetData>
  <mergeCells count="8">
    <mergeCell ref="F1:G1"/>
    <mergeCell ref="A2:G2"/>
    <mergeCell ref="A3:G3"/>
    <mergeCell ref="A6:A7"/>
    <mergeCell ref="B6:B7"/>
    <mergeCell ref="C6:C7"/>
    <mergeCell ref="D6:E6"/>
    <mergeCell ref="F6:G6"/>
  </mergeCells>
  <pageMargins left="0.70866141732283472" right="0.31496062992125984" top="0.74803149606299213" bottom="0.74803149606299213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"/>
  <sheetViews>
    <sheetView view="pageBreakPreview" zoomScale="60" zoomScaleNormal="100" workbookViewId="0">
      <selection activeCell="C9" sqref="C9"/>
    </sheetView>
  </sheetViews>
  <sheetFormatPr defaultColWidth="8.75" defaultRowHeight="15.75"/>
  <cols>
    <col min="1" max="1" width="5.875" style="123" customWidth="1"/>
    <col min="2" max="2" width="24.25" style="123" customWidth="1"/>
    <col min="3" max="3" width="14.75" style="123" customWidth="1"/>
    <col min="4" max="4" width="12.75" style="123" customWidth="1"/>
    <col min="5" max="5" width="14.75" style="123" customWidth="1"/>
    <col min="6" max="6" width="9.75" style="123" customWidth="1"/>
    <col min="7" max="7" width="8.25" style="123" customWidth="1"/>
    <col min="8" max="8" width="9.75" style="123" customWidth="1"/>
    <col min="9" max="10" width="9.5" style="123" customWidth="1"/>
    <col min="11" max="16384" width="8.75" style="123"/>
  </cols>
  <sheetData>
    <row r="1" spans="1:11" ht="46.15" customHeight="1">
      <c r="A1" s="223" t="str">
        <f>'56.1.'!A1</f>
        <v>UBND XÃ PHÚC LỘC</v>
      </c>
      <c r="B1" s="223"/>
      <c r="C1" s="223"/>
      <c r="D1" s="223"/>
      <c r="J1" s="224" t="s">
        <v>150</v>
      </c>
      <c r="K1" s="224"/>
    </row>
    <row r="2" spans="1:11" ht="58.9" customHeight="1">
      <c r="A2" s="225" t="s">
        <v>151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</row>
    <row r="3" spans="1:11" ht="29.45" customHeight="1">
      <c r="A3" s="226" t="s">
        <v>34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</row>
    <row r="4" spans="1:11" ht="34.9" customHeight="1">
      <c r="J4" s="228" t="s">
        <v>57</v>
      </c>
      <c r="K4" s="228"/>
    </row>
    <row r="5" spans="1:11" ht="63.6" customHeight="1">
      <c r="A5" s="227" t="s">
        <v>152</v>
      </c>
      <c r="B5" s="227" t="s">
        <v>0</v>
      </c>
      <c r="C5" s="227" t="s">
        <v>153</v>
      </c>
      <c r="D5" s="227"/>
      <c r="E5" s="227"/>
      <c r="F5" s="227" t="s">
        <v>154</v>
      </c>
      <c r="G5" s="227"/>
      <c r="H5" s="227"/>
      <c r="I5" s="227" t="s">
        <v>155</v>
      </c>
      <c r="J5" s="227"/>
      <c r="K5" s="227"/>
    </row>
    <row r="6" spans="1:11" ht="76.900000000000006" customHeight="1">
      <c r="A6" s="227"/>
      <c r="B6" s="227"/>
      <c r="C6" s="60" t="s">
        <v>156</v>
      </c>
      <c r="D6" s="60" t="s">
        <v>157</v>
      </c>
      <c r="E6" s="60" t="s">
        <v>158</v>
      </c>
      <c r="F6" s="60" t="s">
        <v>159</v>
      </c>
      <c r="G6" s="60" t="s">
        <v>160</v>
      </c>
      <c r="H6" s="60" t="s">
        <v>158</v>
      </c>
      <c r="I6" s="60" t="s">
        <v>161</v>
      </c>
      <c r="J6" s="60" t="s">
        <v>157</v>
      </c>
      <c r="K6" s="60" t="s">
        <v>158</v>
      </c>
    </row>
    <row r="7" spans="1:11" ht="45.6" customHeight="1">
      <c r="A7" s="203" t="s">
        <v>2</v>
      </c>
      <c r="B7" s="203" t="s">
        <v>3</v>
      </c>
      <c r="C7" s="203">
        <v>1</v>
      </c>
      <c r="D7" s="203">
        <v>2</v>
      </c>
      <c r="E7" s="203" t="s">
        <v>162</v>
      </c>
      <c r="F7" s="203">
        <v>4</v>
      </c>
      <c r="G7" s="203">
        <v>5</v>
      </c>
      <c r="H7" s="203" t="s">
        <v>163</v>
      </c>
      <c r="I7" s="203">
        <v>7</v>
      </c>
      <c r="J7" s="203">
        <v>8</v>
      </c>
      <c r="K7" s="203" t="s">
        <v>164</v>
      </c>
    </row>
    <row r="8" spans="1:11" s="58" customFormat="1" ht="45.6" customHeight="1">
      <c r="A8" s="87"/>
      <c r="B8" s="204" t="s">
        <v>165</v>
      </c>
      <c r="C8" s="205">
        <f>C9+C10</f>
        <v>2410000000</v>
      </c>
      <c r="D8" s="205">
        <f t="shared" ref="D8:K8" si="0">D9+D10</f>
        <v>702738000</v>
      </c>
      <c r="E8" s="205">
        <f t="shared" si="0"/>
        <v>1707262000</v>
      </c>
      <c r="F8" s="205">
        <f t="shared" si="0"/>
        <v>0</v>
      </c>
      <c r="G8" s="205">
        <f t="shared" si="0"/>
        <v>0</v>
      </c>
      <c r="H8" s="205">
        <f t="shared" si="0"/>
        <v>0</v>
      </c>
      <c r="I8" s="205">
        <f t="shared" si="0"/>
        <v>0</v>
      </c>
      <c r="J8" s="205">
        <f t="shared" si="0"/>
        <v>0</v>
      </c>
      <c r="K8" s="205">
        <f t="shared" si="0"/>
        <v>0</v>
      </c>
    </row>
    <row r="9" spans="1:11" ht="61.15" customHeight="1">
      <c r="A9" s="206">
        <v>1</v>
      </c>
      <c r="B9" s="207" t="s">
        <v>25</v>
      </c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61.15" customHeight="1">
      <c r="A10" s="206">
        <v>2</v>
      </c>
      <c r="B10" s="207" t="s">
        <v>26</v>
      </c>
      <c r="C10" s="208">
        <f>'54 '!C60</f>
        <v>2410000000</v>
      </c>
      <c r="D10" s="208">
        <f>88770000+47308000+66660000+500000000</f>
        <v>702738000</v>
      </c>
      <c r="E10" s="209">
        <f>C10-D10</f>
        <v>1707262000</v>
      </c>
      <c r="F10" s="206"/>
      <c r="G10" s="206"/>
      <c r="H10" s="206"/>
      <c r="I10" s="206"/>
      <c r="J10" s="206"/>
      <c r="K10" s="206"/>
    </row>
  </sheetData>
  <mergeCells count="10">
    <mergeCell ref="A1:D1"/>
    <mergeCell ref="J1:K1"/>
    <mergeCell ref="A2:K2"/>
    <mergeCell ref="A3:K3"/>
    <mergeCell ref="A5:A6"/>
    <mergeCell ref="B5:B6"/>
    <mergeCell ref="C5:E5"/>
    <mergeCell ref="F5:H5"/>
    <mergeCell ref="I5:K5"/>
    <mergeCell ref="J4:K4"/>
  </mergeCells>
  <pageMargins left="0.31496062992125984" right="0.11811023622047245" top="0.55118110236220474" bottom="0.55118110236220474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7"/>
  <sheetViews>
    <sheetView view="pageBreakPreview" zoomScale="60" zoomScaleNormal="100" workbookViewId="0">
      <selection activeCell="B5" sqref="B5:B7"/>
    </sheetView>
  </sheetViews>
  <sheetFormatPr defaultRowHeight="15.75"/>
  <cols>
    <col min="1" max="1" width="4.5" customWidth="1"/>
    <col min="2" max="2" width="21.375" customWidth="1"/>
    <col min="3" max="3" width="12" customWidth="1"/>
    <col min="4" max="4" width="11.625" hidden="1" customWidth="1"/>
    <col min="5" max="5" width="11.25" hidden="1" customWidth="1"/>
    <col min="6" max="6" width="10.625" hidden="1" customWidth="1"/>
    <col min="7" max="10" width="11.5" customWidth="1"/>
    <col min="11" max="11" width="13.25" customWidth="1"/>
    <col min="12" max="12" width="13.25" hidden="1" customWidth="1"/>
    <col min="13" max="13" width="6.75" hidden="1" customWidth="1"/>
    <col min="14" max="14" width="10.625" hidden="1" customWidth="1"/>
    <col min="15" max="15" width="12" hidden="1" customWidth="1"/>
    <col min="16" max="16" width="11.625" hidden="1" customWidth="1"/>
    <col min="257" max="257" width="4.5" customWidth="1"/>
    <col min="258" max="258" width="16.125" customWidth="1"/>
    <col min="259" max="259" width="12" customWidth="1"/>
    <col min="260" max="260" width="11.625" customWidth="1"/>
    <col min="261" max="261" width="11.25" customWidth="1"/>
    <col min="262" max="262" width="10.625" customWidth="1"/>
    <col min="263" max="263" width="7" customWidth="1"/>
    <col min="264" max="264" width="6.375" customWidth="1"/>
    <col min="265" max="265" width="7.25" customWidth="1"/>
    <col min="266" max="266" width="6.625" customWidth="1"/>
    <col min="267" max="268" width="13.25" customWidth="1"/>
    <col min="269" max="269" width="6.75" customWidth="1"/>
    <col min="270" max="270" width="10.625" customWidth="1"/>
    <col min="271" max="271" width="12" customWidth="1"/>
    <col min="272" max="272" width="11.625" customWidth="1"/>
    <col min="513" max="513" width="4.5" customWidth="1"/>
    <col min="514" max="514" width="16.125" customWidth="1"/>
    <col min="515" max="515" width="12" customWidth="1"/>
    <col min="516" max="516" width="11.625" customWidth="1"/>
    <col min="517" max="517" width="11.25" customWidth="1"/>
    <col min="518" max="518" width="10.625" customWidth="1"/>
    <col min="519" max="519" width="7" customWidth="1"/>
    <col min="520" max="520" width="6.375" customWidth="1"/>
    <col min="521" max="521" width="7.25" customWidth="1"/>
    <col min="522" max="522" width="6.625" customWidth="1"/>
    <col min="523" max="524" width="13.25" customWidth="1"/>
    <col min="525" max="525" width="6.75" customWidth="1"/>
    <col min="526" max="526" width="10.625" customWidth="1"/>
    <col min="527" max="527" width="12" customWidth="1"/>
    <col min="528" max="528" width="11.625" customWidth="1"/>
    <col min="769" max="769" width="4.5" customWidth="1"/>
    <col min="770" max="770" width="16.125" customWidth="1"/>
    <col min="771" max="771" width="12" customWidth="1"/>
    <col min="772" max="772" width="11.625" customWidth="1"/>
    <col min="773" max="773" width="11.25" customWidth="1"/>
    <col min="774" max="774" width="10.625" customWidth="1"/>
    <col min="775" max="775" width="7" customWidth="1"/>
    <col min="776" max="776" width="6.375" customWidth="1"/>
    <col min="777" max="777" width="7.25" customWidth="1"/>
    <col min="778" max="778" width="6.625" customWidth="1"/>
    <col min="779" max="780" width="13.25" customWidth="1"/>
    <col min="781" max="781" width="6.75" customWidth="1"/>
    <col min="782" max="782" width="10.625" customWidth="1"/>
    <col min="783" max="783" width="12" customWidth="1"/>
    <col min="784" max="784" width="11.625" customWidth="1"/>
    <col min="1025" max="1025" width="4.5" customWidth="1"/>
    <col min="1026" max="1026" width="16.125" customWidth="1"/>
    <col min="1027" max="1027" width="12" customWidth="1"/>
    <col min="1028" max="1028" width="11.625" customWidth="1"/>
    <col min="1029" max="1029" width="11.25" customWidth="1"/>
    <col min="1030" max="1030" width="10.625" customWidth="1"/>
    <col min="1031" max="1031" width="7" customWidth="1"/>
    <col min="1032" max="1032" width="6.375" customWidth="1"/>
    <col min="1033" max="1033" width="7.25" customWidth="1"/>
    <col min="1034" max="1034" width="6.625" customWidth="1"/>
    <col min="1035" max="1036" width="13.25" customWidth="1"/>
    <col min="1037" max="1037" width="6.75" customWidth="1"/>
    <col min="1038" max="1038" width="10.625" customWidth="1"/>
    <col min="1039" max="1039" width="12" customWidth="1"/>
    <col min="1040" max="1040" width="11.625" customWidth="1"/>
    <col min="1281" max="1281" width="4.5" customWidth="1"/>
    <col min="1282" max="1282" width="16.125" customWidth="1"/>
    <col min="1283" max="1283" width="12" customWidth="1"/>
    <col min="1284" max="1284" width="11.625" customWidth="1"/>
    <col min="1285" max="1285" width="11.25" customWidth="1"/>
    <col min="1286" max="1286" width="10.625" customWidth="1"/>
    <col min="1287" max="1287" width="7" customWidth="1"/>
    <col min="1288" max="1288" width="6.375" customWidth="1"/>
    <col min="1289" max="1289" width="7.25" customWidth="1"/>
    <col min="1290" max="1290" width="6.625" customWidth="1"/>
    <col min="1291" max="1292" width="13.25" customWidth="1"/>
    <col min="1293" max="1293" width="6.75" customWidth="1"/>
    <col min="1294" max="1294" width="10.625" customWidth="1"/>
    <col min="1295" max="1295" width="12" customWidth="1"/>
    <col min="1296" max="1296" width="11.625" customWidth="1"/>
    <col min="1537" max="1537" width="4.5" customWidth="1"/>
    <col min="1538" max="1538" width="16.125" customWidth="1"/>
    <col min="1539" max="1539" width="12" customWidth="1"/>
    <col min="1540" max="1540" width="11.625" customWidth="1"/>
    <col min="1541" max="1541" width="11.25" customWidth="1"/>
    <col min="1542" max="1542" width="10.625" customWidth="1"/>
    <col min="1543" max="1543" width="7" customWidth="1"/>
    <col min="1544" max="1544" width="6.375" customWidth="1"/>
    <col min="1545" max="1545" width="7.25" customWidth="1"/>
    <col min="1546" max="1546" width="6.625" customWidth="1"/>
    <col min="1547" max="1548" width="13.25" customWidth="1"/>
    <col min="1549" max="1549" width="6.75" customWidth="1"/>
    <col min="1550" max="1550" width="10.625" customWidth="1"/>
    <col min="1551" max="1551" width="12" customWidth="1"/>
    <col min="1552" max="1552" width="11.625" customWidth="1"/>
    <col min="1793" max="1793" width="4.5" customWidth="1"/>
    <col min="1794" max="1794" width="16.125" customWidth="1"/>
    <col min="1795" max="1795" width="12" customWidth="1"/>
    <col min="1796" max="1796" width="11.625" customWidth="1"/>
    <col min="1797" max="1797" width="11.25" customWidth="1"/>
    <col min="1798" max="1798" width="10.625" customWidth="1"/>
    <col min="1799" max="1799" width="7" customWidth="1"/>
    <col min="1800" max="1800" width="6.375" customWidth="1"/>
    <col min="1801" max="1801" width="7.25" customWidth="1"/>
    <col min="1802" max="1802" width="6.625" customWidth="1"/>
    <col min="1803" max="1804" width="13.25" customWidth="1"/>
    <col min="1805" max="1805" width="6.75" customWidth="1"/>
    <col min="1806" max="1806" width="10.625" customWidth="1"/>
    <col min="1807" max="1807" width="12" customWidth="1"/>
    <col min="1808" max="1808" width="11.625" customWidth="1"/>
    <col min="2049" max="2049" width="4.5" customWidth="1"/>
    <col min="2050" max="2050" width="16.125" customWidth="1"/>
    <col min="2051" max="2051" width="12" customWidth="1"/>
    <col min="2052" max="2052" width="11.625" customWidth="1"/>
    <col min="2053" max="2053" width="11.25" customWidth="1"/>
    <col min="2054" max="2054" width="10.625" customWidth="1"/>
    <col min="2055" max="2055" width="7" customWidth="1"/>
    <col min="2056" max="2056" width="6.375" customWidth="1"/>
    <col min="2057" max="2057" width="7.25" customWidth="1"/>
    <col min="2058" max="2058" width="6.625" customWidth="1"/>
    <col min="2059" max="2060" width="13.25" customWidth="1"/>
    <col min="2061" max="2061" width="6.75" customWidth="1"/>
    <col min="2062" max="2062" width="10.625" customWidth="1"/>
    <col min="2063" max="2063" width="12" customWidth="1"/>
    <col min="2064" max="2064" width="11.625" customWidth="1"/>
    <col min="2305" max="2305" width="4.5" customWidth="1"/>
    <col min="2306" max="2306" width="16.125" customWidth="1"/>
    <col min="2307" max="2307" width="12" customWidth="1"/>
    <col min="2308" max="2308" width="11.625" customWidth="1"/>
    <col min="2309" max="2309" width="11.25" customWidth="1"/>
    <col min="2310" max="2310" width="10.625" customWidth="1"/>
    <col min="2311" max="2311" width="7" customWidth="1"/>
    <col min="2312" max="2312" width="6.375" customWidth="1"/>
    <col min="2313" max="2313" width="7.25" customWidth="1"/>
    <col min="2314" max="2314" width="6.625" customWidth="1"/>
    <col min="2315" max="2316" width="13.25" customWidth="1"/>
    <col min="2317" max="2317" width="6.75" customWidth="1"/>
    <col min="2318" max="2318" width="10.625" customWidth="1"/>
    <col min="2319" max="2319" width="12" customWidth="1"/>
    <col min="2320" max="2320" width="11.625" customWidth="1"/>
    <col min="2561" max="2561" width="4.5" customWidth="1"/>
    <col min="2562" max="2562" width="16.125" customWidth="1"/>
    <col min="2563" max="2563" width="12" customWidth="1"/>
    <col min="2564" max="2564" width="11.625" customWidth="1"/>
    <col min="2565" max="2565" width="11.25" customWidth="1"/>
    <col min="2566" max="2566" width="10.625" customWidth="1"/>
    <col min="2567" max="2567" width="7" customWidth="1"/>
    <col min="2568" max="2568" width="6.375" customWidth="1"/>
    <col min="2569" max="2569" width="7.25" customWidth="1"/>
    <col min="2570" max="2570" width="6.625" customWidth="1"/>
    <col min="2571" max="2572" width="13.25" customWidth="1"/>
    <col min="2573" max="2573" width="6.75" customWidth="1"/>
    <col min="2574" max="2574" width="10.625" customWidth="1"/>
    <col min="2575" max="2575" width="12" customWidth="1"/>
    <col min="2576" max="2576" width="11.625" customWidth="1"/>
    <col min="2817" max="2817" width="4.5" customWidth="1"/>
    <col min="2818" max="2818" width="16.125" customWidth="1"/>
    <col min="2819" max="2819" width="12" customWidth="1"/>
    <col min="2820" max="2820" width="11.625" customWidth="1"/>
    <col min="2821" max="2821" width="11.25" customWidth="1"/>
    <col min="2822" max="2822" width="10.625" customWidth="1"/>
    <col min="2823" max="2823" width="7" customWidth="1"/>
    <col min="2824" max="2824" width="6.375" customWidth="1"/>
    <col min="2825" max="2825" width="7.25" customWidth="1"/>
    <col min="2826" max="2826" width="6.625" customWidth="1"/>
    <col min="2827" max="2828" width="13.25" customWidth="1"/>
    <col min="2829" max="2829" width="6.75" customWidth="1"/>
    <col min="2830" max="2830" width="10.625" customWidth="1"/>
    <col min="2831" max="2831" width="12" customWidth="1"/>
    <col min="2832" max="2832" width="11.625" customWidth="1"/>
    <col min="3073" max="3073" width="4.5" customWidth="1"/>
    <col min="3074" max="3074" width="16.125" customWidth="1"/>
    <col min="3075" max="3075" width="12" customWidth="1"/>
    <col min="3076" max="3076" width="11.625" customWidth="1"/>
    <col min="3077" max="3077" width="11.25" customWidth="1"/>
    <col min="3078" max="3078" width="10.625" customWidth="1"/>
    <col min="3079" max="3079" width="7" customWidth="1"/>
    <col min="3080" max="3080" width="6.375" customWidth="1"/>
    <col min="3081" max="3081" width="7.25" customWidth="1"/>
    <col min="3082" max="3082" width="6.625" customWidth="1"/>
    <col min="3083" max="3084" width="13.25" customWidth="1"/>
    <col min="3085" max="3085" width="6.75" customWidth="1"/>
    <col min="3086" max="3086" width="10.625" customWidth="1"/>
    <col min="3087" max="3087" width="12" customWidth="1"/>
    <col min="3088" max="3088" width="11.625" customWidth="1"/>
    <col min="3329" max="3329" width="4.5" customWidth="1"/>
    <col min="3330" max="3330" width="16.125" customWidth="1"/>
    <col min="3331" max="3331" width="12" customWidth="1"/>
    <col min="3332" max="3332" width="11.625" customWidth="1"/>
    <col min="3333" max="3333" width="11.25" customWidth="1"/>
    <col min="3334" max="3334" width="10.625" customWidth="1"/>
    <col min="3335" max="3335" width="7" customWidth="1"/>
    <col min="3336" max="3336" width="6.375" customWidth="1"/>
    <col min="3337" max="3337" width="7.25" customWidth="1"/>
    <col min="3338" max="3338" width="6.625" customWidth="1"/>
    <col min="3339" max="3340" width="13.25" customWidth="1"/>
    <col min="3341" max="3341" width="6.75" customWidth="1"/>
    <col min="3342" max="3342" width="10.625" customWidth="1"/>
    <col min="3343" max="3343" width="12" customWidth="1"/>
    <col min="3344" max="3344" width="11.625" customWidth="1"/>
    <col min="3585" max="3585" width="4.5" customWidth="1"/>
    <col min="3586" max="3586" width="16.125" customWidth="1"/>
    <col min="3587" max="3587" width="12" customWidth="1"/>
    <col min="3588" max="3588" width="11.625" customWidth="1"/>
    <col min="3589" max="3589" width="11.25" customWidth="1"/>
    <col min="3590" max="3590" width="10.625" customWidth="1"/>
    <col min="3591" max="3591" width="7" customWidth="1"/>
    <col min="3592" max="3592" width="6.375" customWidth="1"/>
    <col min="3593" max="3593" width="7.25" customWidth="1"/>
    <col min="3594" max="3594" width="6.625" customWidth="1"/>
    <col min="3595" max="3596" width="13.25" customWidth="1"/>
    <col min="3597" max="3597" width="6.75" customWidth="1"/>
    <col min="3598" max="3598" width="10.625" customWidth="1"/>
    <col min="3599" max="3599" width="12" customWidth="1"/>
    <col min="3600" max="3600" width="11.625" customWidth="1"/>
    <col min="3841" max="3841" width="4.5" customWidth="1"/>
    <col min="3842" max="3842" width="16.125" customWidth="1"/>
    <col min="3843" max="3843" width="12" customWidth="1"/>
    <col min="3844" max="3844" width="11.625" customWidth="1"/>
    <col min="3845" max="3845" width="11.25" customWidth="1"/>
    <col min="3846" max="3846" width="10.625" customWidth="1"/>
    <col min="3847" max="3847" width="7" customWidth="1"/>
    <col min="3848" max="3848" width="6.375" customWidth="1"/>
    <col min="3849" max="3849" width="7.25" customWidth="1"/>
    <col min="3850" max="3850" width="6.625" customWidth="1"/>
    <col min="3851" max="3852" width="13.25" customWidth="1"/>
    <col min="3853" max="3853" width="6.75" customWidth="1"/>
    <col min="3854" max="3854" width="10.625" customWidth="1"/>
    <col min="3855" max="3855" width="12" customWidth="1"/>
    <col min="3856" max="3856" width="11.625" customWidth="1"/>
    <col min="4097" max="4097" width="4.5" customWidth="1"/>
    <col min="4098" max="4098" width="16.125" customWidth="1"/>
    <col min="4099" max="4099" width="12" customWidth="1"/>
    <col min="4100" max="4100" width="11.625" customWidth="1"/>
    <col min="4101" max="4101" width="11.25" customWidth="1"/>
    <col min="4102" max="4102" width="10.625" customWidth="1"/>
    <col min="4103" max="4103" width="7" customWidth="1"/>
    <col min="4104" max="4104" width="6.375" customWidth="1"/>
    <col min="4105" max="4105" width="7.25" customWidth="1"/>
    <col min="4106" max="4106" width="6.625" customWidth="1"/>
    <col min="4107" max="4108" width="13.25" customWidth="1"/>
    <col min="4109" max="4109" width="6.75" customWidth="1"/>
    <col min="4110" max="4110" width="10.625" customWidth="1"/>
    <col min="4111" max="4111" width="12" customWidth="1"/>
    <col min="4112" max="4112" width="11.625" customWidth="1"/>
    <col min="4353" max="4353" width="4.5" customWidth="1"/>
    <col min="4354" max="4354" width="16.125" customWidth="1"/>
    <col min="4355" max="4355" width="12" customWidth="1"/>
    <col min="4356" max="4356" width="11.625" customWidth="1"/>
    <col min="4357" max="4357" width="11.25" customWidth="1"/>
    <col min="4358" max="4358" width="10.625" customWidth="1"/>
    <col min="4359" max="4359" width="7" customWidth="1"/>
    <col min="4360" max="4360" width="6.375" customWidth="1"/>
    <col min="4361" max="4361" width="7.25" customWidth="1"/>
    <col min="4362" max="4362" width="6.625" customWidth="1"/>
    <col min="4363" max="4364" width="13.25" customWidth="1"/>
    <col min="4365" max="4365" width="6.75" customWidth="1"/>
    <col min="4366" max="4366" width="10.625" customWidth="1"/>
    <col min="4367" max="4367" width="12" customWidth="1"/>
    <col min="4368" max="4368" width="11.625" customWidth="1"/>
    <col min="4609" max="4609" width="4.5" customWidth="1"/>
    <col min="4610" max="4610" width="16.125" customWidth="1"/>
    <col min="4611" max="4611" width="12" customWidth="1"/>
    <col min="4612" max="4612" width="11.625" customWidth="1"/>
    <col min="4613" max="4613" width="11.25" customWidth="1"/>
    <col min="4614" max="4614" width="10.625" customWidth="1"/>
    <col min="4615" max="4615" width="7" customWidth="1"/>
    <col min="4616" max="4616" width="6.375" customWidth="1"/>
    <col min="4617" max="4617" width="7.25" customWidth="1"/>
    <col min="4618" max="4618" width="6.625" customWidth="1"/>
    <col min="4619" max="4620" width="13.25" customWidth="1"/>
    <col min="4621" max="4621" width="6.75" customWidth="1"/>
    <col min="4622" max="4622" width="10.625" customWidth="1"/>
    <col min="4623" max="4623" width="12" customWidth="1"/>
    <col min="4624" max="4624" width="11.625" customWidth="1"/>
    <col min="4865" max="4865" width="4.5" customWidth="1"/>
    <col min="4866" max="4866" width="16.125" customWidth="1"/>
    <col min="4867" max="4867" width="12" customWidth="1"/>
    <col min="4868" max="4868" width="11.625" customWidth="1"/>
    <col min="4869" max="4869" width="11.25" customWidth="1"/>
    <col min="4870" max="4870" width="10.625" customWidth="1"/>
    <col min="4871" max="4871" width="7" customWidth="1"/>
    <col min="4872" max="4872" width="6.375" customWidth="1"/>
    <col min="4873" max="4873" width="7.25" customWidth="1"/>
    <col min="4874" max="4874" width="6.625" customWidth="1"/>
    <col min="4875" max="4876" width="13.25" customWidth="1"/>
    <col min="4877" max="4877" width="6.75" customWidth="1"/>
    <col min="4878" max="4878" width="10.625" customWidth="1"/>
    <col min="4879" max="4879" width="12" customWidth="1"/>
    <col min="4880" max="4880" width="11.625" customWidth="1"/>
    <col min="5121" max="5121" width="4.5" customWidth="1"/>
    <col min="5122" max="5122" width="16.125" customWidth="1"/>
    <col min="5123" max="5123" width="12" customWidth="1"/>
    <col min="5124" max="5124" width="11.625" customWidth="1"/>
    <col min="5125" max="5125" width="11.25" customWidth="1"/>
    <col min="5126" max="5126" width="10.625" customWidth="1"/>
    <col min="5127" max="5127" width="7" customWidth="1"/>
    <col min="5128" max="5128" width="6.375" customWidth="1"/>
    <col min="5129" max="5129" width="7.25" customWidth="1"/>
    <col min="5130" max="5130" width="6.625" customWidth="1"/>
    <col min="5131" max="5132" width="13.25" customWidth="1"/>
    <col min="5133" max="5133" width="6.75" customWidth="1"/>
    <col min="5134" max="5134" width="10.625" customWidth="1"/>
    <col min="5135" max="5135" width="12" customWidth="1"/>
    <col min="5136" max="5136" width="11.625" customWidth="1"/>
    <col min="5377" max="5377" width="4.5" customWidth="1"/>
    <col min="5378" max="5378" width="16.125" customWidth="1"/>
    <col min="5379" max="5379" width="12" customWidth="1"/>
    <col min="5380" max="5380" width="11.625" customWidth="1"/>
    <col min="5381" max="5381" width="11.25" customWidth="1"/>
    <col min="5382" max="5382" width="10.625" customWidth="1"/>
    <col min="5383" max="5383" width="7" customWidth="1"/>
    <col min="5384" max="5384" width="6.375" customWidth="1"/>
    <col min="5385" max="5385" width="7.25" customWidth="1"/>
    <col min="5386" max="5386" width="6.625" customWidth="1"/>
    <col min="5387" max="5388" width="13.25" customWidth="1"/>
    <col min="5389" max="5389" width="6.75" customWidth="1"/>
    <col min="5390" max="5390" width="10.625" customWidth="1"/>
    <col min="5391" max="5391" width="12" customWidth="1"/>
    <col min="5392" max="5392" width="11.625" customWidth="1"/>
    <col min="5633" max="5633" width="4.5" customWidth="1"/>
    <col min="5634" max="5634" width="16.125" customWidth="1"/>
    <col min="5635" max="5635" width="12" customWidth="1"/>
    <col min="5636" max="5636" width="11.625" customWidth="1"/>
    <col min="5637" max="5637" width="11.25" customWidth="1"/>
    <col min="5638" max="5638" width="10.625" customWidth="1"/>
    <col min="5639" max="5639" width="7" customWidth="1"/>
    <col min="5640" max="5640" width="6.375" customWidth="1"/>
    <col min="5641" max="5641" width="7.25" customWidth="1"/>
    <col min="5642" max="5642" width="6.625" customWidth="1"/>
    <col min="5643" max="5644" width="13.25" customWidth="1"/>
    <col min="5645" max="5645" width="6.75" customWidth="1"/>
    <col min="5646" max="5646" width="10.625" customWidth="1"/>
    <col min="5647" max="5647" width="12" customWidth="1"/>
    <col min="5648" max="5648" width="11.625" customWidth="1"/>
    <col min="5889" max="5889" width="4.5" customWidth="1"/>
    <col min="5890" max="5890" width="16.125" customWidth="1"/>
    <col min="5891" max="5891" width="12" customWidth="1"/>
    <col min="5892" max="5892" width="11.625" customWidth="1"/>
    <col min="5893" max="5893" width="11.25" customWidth="1"/>
    <col min="5894" max="5894" width="10.625" customWidth="1"/>
    <col min="5895" max="5895" width="7" customWidth="1"/>
    <col min="5896" max="5896" width="6.375" customWidth="1"/>
    <col min="5897" max="5897" width="7.25" customWidth="1"/>
    <col min="5898" max="5898" width="6.625" customWidth="1"/>
    <col min="5899" max="5900" width="13.25" customWidth="1"/>
    <col min="5901" max="5901" width="6.75" customWidth="1"/>
    <col min="5902" max="5902" width="10.625" customWidth="1"/>
    <col min="5903" max="5903" width="12" customWidth="1"/>
    <col min="5904" max="5904" width="11.625" customWidth="1"/>
    <col min="6145" max="6145" width="4.5" customWidth="1"/>
    <col min="6146" max="6146" width="16.125" customWidth="1"/>
    <col min="6147" max="6147" width="12" customWidth="1"/>
    <col min="6148" max="6148" width="11.625" customWidth="1"/>
    <col min="6149" max="6149" width="11.25" customWidth="1"/>
    <col min="6150" max="6150" width="10.625" customWidth="1"/>
    <col min="6151" max="6151" width="7" customWidth="1"/>
    <col min="6152" max="6152" width="6.375" customWidth="1"/>
    <col min="6153" max="6153" width="7.25" customWidth="1"/>
    <col min="6154" max="6154" width="6.625" customWidth="1"/>
    <col min="6155" max="6156" width="13.25" customWidth="1"/>
    <col min="6157" max="6157" width="6.75" customWidth="1"/>
    <col min="6158" max="6158" width="10.625" customWidth="1"/>
    <col min="6159" max="6159" width="12" customWidth="1"/>
    <col min="6160" max="6160" width="11.625" customWidth="1"/>
    <col min="6401" max="6401" width="4.5" customWidth="1"/>
    <col min="6402" max="6402" width="16.125" customWidth="1"/>
    <col min="6403" max="6403" width="12" customWidth="1"/>
    <col min="6404" max="6404" width="11.625" customWidth="1"/>
    <col min="6405" max="6405" width="11.25" customWidth="1"/>
    <col min="6406" max="6406" width="10.625" customWidth="1"/>
    <col min="6407" max="6407" width="7" customWidth="1"/>
    <col min="6408" max="6408" width="6.375" customWidth="1"/>
    <col min="6409" max="6409" width="7.25" customWidth="1"/>
    <col min="6410" max="6410" width="6.625" customWidth="1"/>
    <col min="6411" max="6412" width="13.25" customWidth="1"/>
    <col min="6413" max="6413" width="6.75" customWidth="1"/>
    <col min="6414" max="6414" width="10.625" customWidth="1"/>
    <col min="6415" max="6415" width="12" customWidth="1"/>
    <col min="6416" max="6416" width="11.625" customWidth="1"/>
    <col min="6657" max="6657" width="4.5" customWidth="1"/>
    <col min="6658" max="6658" width="16.125" customWidth="1"/>
    <col min="6659" max="6659" width="12" customWidth="1"/>
    <col min="6660" max="6660" width="11.625" customWidth="1"/>
    <col min="6661" max="6661" width="11.25" customWidth="1"/>
    <col min="6662" max="6662" width="10.625" customWidth="1"/>
    <col min="6663" max="6663" width="7" customWidth="1"/>
    <col min="6664" max="6664" width="6.375" customWidth="1"/>
    <col min="6665" max="6665" width="7.25" customWidth="1"/>
    <col min="6666" max="6666" width="6.625" customWidth="1"/>
    <col min="6667" max="6668" width="13.25" customWidth="1"/>
    <col min="6669" max="6669" width="6.75" customWidth="1"/>
    <col min="6670" max="6670" width="10.625" customWidth="1"/>
    <col min="6671" max="6671" width="12" customWidth="1"/>
    <col min="6672" max="6672" width="11.625" customWidth="1"/>
    <col min="6913" max="6913" width="4.5" customWidth="1"/>
    <col min="6914" max="6914" width="16.125" customWidth="1"/>
    <col min="6915" max="6915" width="12" customWidth="1"/>
    <col min="6916" max="6916" width="11.625" customWidth="1"/>
    <col min="6917" max="6917" width="11.25" customWidth="1"/>
    <col min="6918" max="6918" width="10.625" customWidth="1"/>
    <col min="6919" max="6919" width="7" customWidth="1"/>
    <col min="6920" max="6920" width="6.375" customWidth="1"/>
    <col min="6921" max="6921" width="7.25" customWidth="1"/>
    <col min="6922" max="6922" width="6.625" customWidth="1"/>
    <col min="6923" max="6924" width="13.25" customWidth="1"/>
    <col min="6925" max="6925" width="6.75" customWidth="1"/>
    <col min="6926" max="6926" width="10.625" customWidth="1"/>
    <col min="6927" max="6927" width="12" customWidth="1"/>
    <col min="6928" max="6928" width="11.625" customWidth="1"/>
    <col min="7169" max="7169" width="4.5" customWidth="1"/>
    <col min="7170" max="7170" width="16.125" customWidth="1"/>
    <col min="7171" max="7171" width="12" customWidth="1"/>
    <col min="7172" max="7172" width="11.625" customWidth="1"/>
    <col min="7173" max="7173" width="11.25" customWidth="1"/>
    <col min="7174" max="7174" width="10.625" customWidth="1"/>
    <col min="7175" max="7175" width="7" customWidth="1"/>
    <col min="7176" max="7176" width="6.375" customWidth="1"/>
    <col min="7177" max="7177" width="7.25" customWidth="1"/>
    <col min="7178" max="7178" width="6.625" customWidth="1"/>
    <col min="7179" max="7180" width="13.25" customWidth="1"/>
    <col min="7181" max="7181" width="6.75" customWidth="1"/>
    <col min="7182" max="7182" width="10.625" customWidth="1"/>
    <col min="7183" max="7183" width="12" customWidth="1"/>
    <col min="7184" max="7184" width="11.625" customWidth="1"/>
    <col min="7425" max="7425" width="4.5" customWidth="1"/>
    <col min="7426" max="7426" width="16.125" customWidth="1"/>
    <col min="7427" max="7427" width="12" customWidth="1"/>
    <col min="7428" max="7428" width="11.625" customWidth="1"/>
    <col min="7429" max="7429" width="11.25" customWidth="1"/>
    <col min="7430" max="7430" width="10.625" customWidth="1"/>
    <col min="7431" max="7431" width="7" customWidth="1"/>
    <col min="7432" max="7432" width="6.375" customWidth="1"/>
    <col min="7433" max="7433" width="7.25" customWidth="1"/>
    <col min="7434" max="7434" width="6.625" customWidth="1"/>
    <col min="7435" max="7436" width="13.25" customWidth="1"/>
    <col min="7437" max="7437" width="6.75" customWidth="1"/>
    <col min="7438" max="7438" width="10.625" customWidth="1"/>
    <col min="7439" max="7439" width="12" customWidth="1"/>
    <col min="7440" max="7440" width="11.625" customWidth="1"/>
    <col min="7681" max="7681" width="4.5" customWidth="1"/>
    <col min="7682" max="7682" width="16.125" customWidth="1"/>
    <col min="7683" max="7683" width="12" customWidth="1"/>
    <col min="7684" max="7684" width="11.625" customWidth="1"/>
    <col min="7685" max="7685" width="11.25" customWidth="1"/>
    <col min="7686" max="7686" width="10.625" customWidth="1"/>
    <col min="7687" max="7687" width="7" customWidth="1"/>
    <col min="7688" max="7688" width="6.375" customWidth="1"/>
    <col min="7689" max="7689" width="7.25" customWidth="1"/>
    <col min="7690" max="7690" width="6.625" customWidth="1"/>
    <col min="7691" max="7692" width="13.25" customWidth="1"/>
    <col min="7693" max="7693" width="6.75" customWidth="1"/>
    <col min="7694" max="7694" width="10.625" customWidth="1"/>
    <col min="7695" max="7695" width="12" customWidth="1"/>
    <col min="7696" max="7696" width="11.625" customWidth="1"/>
    <col min="7937" max="7937" width="4.5" customWidth="1"/>
    <col min="7938" max="7938" width="16.125" customWidth="1"/>
    <col min="7939" max="7939" width="12" customWidth="1"/>
    <col min="7940" max="7940" width="11.625" customWidth="1"/>
    <col min="7941" max="7941" width="11.25" customWidth="1"/>
    <col min="7942" max="7942" width="10.625" customWidth="1"/>
    <col min="7943" max="7943" width="7" customWidth="1"/>
    <col min="7944" max="7944" width="6.375" customWidth="1"/>
    <col min="7945" max="7945" width="7.25" customWidth="1"/>
    <col min="7946" max="7946" width="6.625" customWidth="1"/>
    <col min="7947" max="7948" width="13.25" customWidth="1"/>
    <col min="7949" max="7949" width="6.75" customWidth="1"/>
    <col min="7950" max="7950" width="10.625" customWidth="1"/>
    <col min="7951" max="7951" width="12" customWidth="1"/>
    <col min="7952" max="7952" width="11.625" customWidth="1"/>
    <col min="8193" max="8193" width="4.5" customWidth="1"/>
    <col min="8194" max="8194" width="16.125" customWidth="1"/>
    <col min="8195" max="8195" width="12" customWidth="1"/>
    <col min="8196" max="8196" width="11.625" customWidth="1"/>
    <col min="8197" max="8197" width="11.25" customWidth="1"/>
    <col min="8198" max="8198" width="10.625" customWidth="1"/>
    <col min="8199" max="8199" width="7" customWidth="1"/>
    <col min="8200" max="8200" width="6.375" customWidth="1"/>
    <col min="8201" max="8201" width="7.25" customWidth="1"/>
    <col min="8202" max="8202" width="6.625" customWidth="1"/>
    <col min="8203" max="8204" width="13.25" customWidth="1"/>
    <col min="8205" max="8205" width="6.75" customWidth="1"/>
    <col min="8206" max="8206" width="10.625" customWidth="1"/>
    <col min="8207" max="8207" width="12" customWidth="1"/>
    <col min="8208" max="8208" width="11.625" customWidth="1"/>
    <col min="8449" max="8449" width="4.5" customWidth="1"/>
    <col min="8450" max="8450" width="16.125" customWidth="1"/>
    <col min="8451" max="8451" width="12" customWidth="1"/>
    <col min="8452" max="8452" width="11.625" customWidth="1"/>
    <col min="8453" max="8453" width="11.25" customWidth="1"/>
    <col min="8454" max="8454" width="10.625" customWidth="1"/>
    <col min="8455" max="8455" width="7" customWidth="1"/>
    <col min="8456" max="8456" width="6.375" customWidth="1"/>
    <col min="8457" max="8457" width="7.25" customWidth="1"/>
    <col min="8458" max="8458" width="6.625" customWidth="1"/>
    <col min="8459" max="8460" width="13.25" customWidth="1"/>
    <col min="8461" max="8461" width="6.75" customWidth="1"/>
    <col min="8462" max="8462" width="10.625" customWidth="1"/>
    <col min="8463" max="8463" width="12" customWidth="1"/>
    <col min="8464" max="8464" width="11.625" customWidth="1"/>
    <col min="8705" max="8705" width="4.5" customWidth="1"/>
    <col min="8706" max="8706" width="16.125" customWidth="1"/>
    <col min="8707" max="8707" width="12" customWidth="1"/>
    <col min="8708" max="8708" width="11.625" customWidth="1"/>
    <col min="8709" max="8709" width="11.25" customWidth="1"/>
    <col min="8710" max="8710" width="10.625" customWidth="1"/>
    <col min="8711" max="8711" width="7" customWidth="1"/>
    <col min="8712" max="8712" width="6.375" customWidth="1"/>
    <col min="8713" max="8713" width="7.25" customWidth="1"/>
    <col min="8714" max="8714" width="6.625" customWidth="1"/>
    <col min="8715" max="8716" width="13.25" customWidth="1"/>
    <col min="8717" max="8717" width="6.75" customWidth="1"/>
    <col min="8718" max="8718" width="10.625" customWidth="1"/>
    <col min="8719" max="8719" width="12" customWidth="1"/>
    <col min="8720" max="8720" width="11.625" customWidth="1"/>
    <col min="8961" max="8961" width="4.5" customWidth="1"/>
    <col min="8962" max="8962" width="16.125" customWidth="1"/>
    <col min="8963" max="8963" width="12" customWidth="1"/>
    <col min="8964" max="8964" width="11.625" customWidth="1"/>
    <col min="8965" max="8965" width="11.25" customWidth="1"/>
    <col min="8966" max="8966" width="10.625" customWidth="1"/>
    <col min="8967" max="8967" width="7" customWidth="1"/>
    <col min="8968" max="8968" width="6.375" customWidth="1"/>
    <col min="8969" max="8969" width="7.25" customWidth="1"/>
    <col min="8970" max="8970" width="6.625" customWidth="1"/>
    <col min="8971" max="8972" width="13.25" customWidth="1"/>
    <col min="8973" max="8973" width="6.75" customWidth="1"/>
    <col min="8974" max="8974" width="10.625" customWidth="1"/>
    <col min="8975" max="8975" width="12" customWidth="1"/>
    <col min="8976" max="8976" width="11.625" customWidth="1"/>
    <col min="9217" max="9217" width="4.5" customWidth="1"/>
    <col min="9218" max="9218" width="16.125" customWidth="1"/>
    <col min="9219" max="9219" width="12" customWidth="1"/>
    <col min="9220" max="9220" width="11.625" customWidth="1"/>
    <col min="9221" max="9221" width="11.25" customWidth="1"/>
    <col min="9222" max="9222" width="10.625" customWidth="1"/>
    <col min="9223" max="9223" width="7" customWidth="1"/>
    <col min="9224" max="9224" width="6.375" customWidth="1"/>
    <col min="9225" max="9225" width="7.25" customWidth="1"/>
    <col min="9226" max="9226" width="6.625" customWidth="1"/>
    <col min="9227" max="9228" width="13.25" customWidth="1"/>
    <col min="9229" max="9229" width="6.75" customWidth="1"/>
    <col min="9230" max="9230" width="10.625" customWidth="1"/>
    <col min="9231" max="9231" width="12" customWidth="1"/>
    <col min="9232" max="9232" width="11.625" customWidth="1"/>
    <col min="9473" max="9473" width="4.5" customWidth="1"/>
    <col min="9474" max="9474" width="16.125" customWidth="1"/>
    <col min="9475" max="9475" width="12" customWidth="1"/>
    <col min="9476" max="9476" width="11.625" customWidth="1"/>
    <col min="9477" max="9477" width="11.25" customWidth="1"/>
    <col min="9478" max="9478" width="10.625" customWidth="1"/>
    <col min="9479" max="9479" width="7" customWidth="1"/>
    <col min="9480" max="9480" width="6.375" customWidth="1"/>
    <col min="9481" max="9481" width="7.25" customWidth="1"/>
    <col min="9482" max="9482" width="6.625" customWidth="1"/>
    <col min="9483" max="9484" width="13.25" customWidth="1"/>
    <col min="9485" max="9485" width="6.75" customWidth="1"/>
    <col min="9486" max="9486" width="10.625" customWidth="1"/>
    <col min="9487" max="9487" width="12" customWidth="1"/>
    <col min="9488" max="9488" width="11.625" customWidth="1"/>
    <col min="9729" max="9729" width="4.5" customWidth="1"/>
    <col min="9730" max="9730" width="16.125" customWidth="1"/>
    <col min="9731" max="9731" width="12" customWidth="1"/>
    <col min="9732" max="9732" width="11.625" customWidth="1"/>
    <col min="9733" max="9733" width="11.25" customWidth="1"/>
    <col min="9734" max="9734" width="10.625" customWidth="1"/>
    <col min="9735" max="9735" width="7" customWidth="1"/>
    <col min="9736" max="9736" width="6.375" customWidth="1"/>
    <col min="9737" max="9737" width="7.25" customWidth="1"/>
    <col min="9738" max="9738" width="6.625" customWidth="1"/>
    <col min="9739" max="9740" width="13.25" customWidth="1"/>
    <col min="9741" max="9741" width="6.75" customWidth="1"/>
    <col min="9742" max="9742" width="10.625" customWidth="1"/>
    <col min="9743" max="9743" width="12" customWidth="1"/>
    <col min="9744" max="9744" width="11.625" customWidth="1"/>
    <col min="9985" max="9985" width="4.5" customWidth="1"/>
    <col min="9986" max="9986" width="16.125" customWidth="1"/>
    <col min="9987" max="9987" width="12" customWidth="1"/>
    <col min="9988" max="9988" width="11.625" customWidth="1"/>
    <col min="9989" max="9989" width="11.25" customWidth="1"/>
    <col min="9990" max="9990" width="10.625" customWidth="1"/>
    <col min="9991" max="9991" width="7" customWidth="1"/>
    <col min="9992" max="9992" width="6.375" customWidth="1"/>
    <col min="9993" max="9993" width="7.25" customWidth="1"/>
    <col min="9994" max="9994" width="6.625" customWidth="1"/>
    <col min="9995" max="9996" width="13.25" customWidth="1"/>
    <col min="9997" max="9997" width="6.75" customWidth="1"/>
    <col min="9998" max="9998" width="10.625" customWidth="1"/>
    <col min="9999" max="9999" width="12" customWidth="1"/>
    <col min="10000" max="10000" width="11.625" customWidth="1"/>
    <col min="10241" max="10241" width="4.5" customWidth="1"/>
    <col min="10242" max="10242" width="16.125" customWidth="1"/>
    <col min="10243" max="10243" width="12" customWidth="1"/>
    <col min="10244" max="10244" width="11.625" customWidth="1"/>
    <col min="10245" max="10245" width="11.25" customWidth="1"/>
    <col min="10246" max="10246" width="10.625" customWidth="1"/>
    <col min="10247" max="10247" width="7" customWidth="1"/>
    <col min="10248" max="10248" width="6.375" customWidth="1"/>
    <col min="10249" max="10249" width="7.25" customWidth="1"/>
    <col min="10250" max="10250" width="6.625" customWidth="1"/>
    <col min="10251" max="10252" width="13.25" customWidth="1"/>
    <col min="10253" max="10253" width="6.75" customWidth="1"/>
    <col min="10254" max="10254" width="10.625" customWidth="1"/>
    <col min="10255" max="10255" width="12" customWidth="1"/>
    <col min="10256" max="10256" width="11.625" customWidth="1"/>
    <col min="10497" max="10497" width="4.5" customWidth="1"/>
    <col min="10498" max="10498" width="16.125" customWidth="1"/>
    <col min="10499" max="10499" width="12" customWidth="1"/>
    <col min="10500" max="10500" width="11.625" customWidth="1"/>
    <col min="10501" max="10501" width="11.25" customWidth="1"/>
    <col min="10502" max="10502" width="10.625" customWidth="1"/>
    <col min="10503" max="10503" width="7" customWidth="1"/>
    <col min="10504" max="10504" width="6.375" customWidth="1"/>
    <col min="10505" max="10505" width="7.25" customWidth="1"/>
    <col min="10506" max="10506" width="6.625" customWidth="1"/>
    <col min="10507" max="10508" width="13.25" customWidth="1"/>
    <col min="10509" max="10509" width="6.75" customWidth="1"/>
    <col min="10510" max="10510" width="10.625" customWidth="1"/>
    <col min="10511" max="10511" width="12" customWidth="1"/>
    <col min="10512" max="10512" width="11.625" customWidth="1"/>
    <col min="10753" max="10753" width="4.5" customWidth="1"/>
    <col min="10754" max="10754" width="16.125" customWidth="1"/>
    <col min="10755" max="10755" width="12" customWidth="1"/>
    <col min="10756" max="10756" width="11.625" customWidth="1"/>
    <col min="10757" max="10757" width="11.25" customWidth="1"/>
    <col min="10758" max="10758" width="10.625" customWidth="1"/>
    <col min="10759" max="10759" width="7" customWidth="1"/>
    <col min="10760" max="10760" width="6.375" customWidth="1"/>
    <col min="10761" max="10761" width="7.25" customWidth="1"/>
    <col min="10762" max="10762" width="6.625" customWidth="1"/>
    <col min="10763" max="10764" width="13.25" customWidth="1"/>
    <col min="10765" max="10765" width="6.75" customWidth="1"/>
    <col min="10766" max="10766" width="10.625" customWidth="1"/>
    <col min="10767" max="10767" width="12" customWidth="1"/>
    <col min="10768" max="10768" width="11.625" customWidth="1"/>
    <col min="11009" max="11009" width="4.5" customWidth="1"/>
    <col min="11010" max="11010" width="16.125" customWidth="1"/>
    <col min="11011" max="11011" width="12" customWidth="1"/>
    <col min="11012" max="11012" width="11.625" customWidth="1"/>
    <col min="11013" max="11013" width="11.25" customWidth="1"/>
    <col min="11014" max="11014" width="10.625" customWidth="1"/>
    <col min="11015" max="11015" width="7" customWidth="1"/>
    <col min="11016" max="11016" width="6.375" customWidth="1"/>
    <col min="11017" max="11017" width="7.25" customWidth="1"/>
    <col min="11018" max="11018" width="6.625" customWidth="1"/>
    <col min="11019" max="11020" width="13.25" customWidth="1"/>
    <col min="11021" max="11021" width="6.75" customWidth="1"/>
    <col min="11022" max="11022" width="10.625" customWidth="1"/>
    <col min="11023" max="11023" width="12" customWidth="1"/>
    <col min="11024" max="11024" width="11.625" customWidth="1"/>
    <col min="11265" max="11265" width="4.5" customWidth="1"/>
    <col min="11266" max="11266" width="16.125" customWidth="1"/>
    <col min="11267" max="11267" width="12" customWidth="1"/>
    <col min="11268" max="11268" width="11.625" customWidth="1"/>
    <col min="11269" max="11269" width="11.25" customWidth="1"/>
    <col min="11270" max="11270" width="10.625" customWidth="1"/>
    <col min="11271" max="11271" width="7" customWidth="1"/>
    <col min="11272" max="11272" width="6.375" customWidth="1"/>
    <col min="11273" max="11273" width="7.25" customWidth="1"/>
    <col min="11274" max="11274" width="6.625" customWidth="1"/>
    <col min="11275" max="11276" width="13.25" customWidth="1"/>
    <col min="11277" max="11277" width="6.75" customWidth="1"/>
    <col min="11278" max="11278" width="10.625" customWidth="1"/>
    <col min="11279" max="11279" width="12" customWidth="1"/>
    <col min="11280" max="11280" width="11.625" customWidth="1"/>
    <col min="11521" max="11521" width="4.5" customWidth="1"/>
    <col min="11522" max="11522" width="16.125" customWidth="1"/>
    <col min="11523" max="11523" width="12" customWidth="1"/>
    <col min="11524" max="11524" width="11.625" customWidth="1"/>
    <col min="11525" max="11525" width="11.25" customWidth="1"/>
    <col min="11526" max="11526" width="10.625" customWidth="1"/>
    <col min="11527" max="11527" width="7" customWidth="1"/>
    <col min="11528" max="11528" width="6.375" customWidth="1"/>
    <col min="11529" max="11529" width="7.25" customWidth="1"/>
    <col min="11530" max="11530" width="6.625" customWidth="1"/>
    <col min="11531" max="11532" width="13.25" customWidth="1"/>
    <col min="11533" max="11533" width="6.75" customWidth="1"/>
    <col min="11534" max="11534" width="10.625" customWidth="1"/>
    <col min="11535" max="11535" width="12" customWidth="1"/>
    <col min="11536" max="11536" width="11.625" customWidth="1"/>
    <col min="11777" max="11777" width="4.5" customWidth="1"/>
    <col min="11778" max="11778" width="16.125" customWidth="1"/>
    <col min="11779" max="11779" width="12" customWidth="1"/>
    <col min="11780" max="11780" width="11.625" customWidth="1"/>
    <col min="11781" max="11781" width="11.25" customWidth="1"/>
    <col min="11782" max="11782" width="10.625" customWidth="1"/>
    <col min="11783" max="11783" width="7" customWidth="1"/>
    <col min="11784" max="11784" width="6.375" customWidth="1"/>
    <col min="11785" max="11785" width="7.25" customWidth="1"/>
    <col min="11786" max="11786" width="6.625" customWidth="1"/>
    <col min="11787" max="11788" width="13.25" customWidth="1"/>
    <col min="11789" max="11789" width="6.75" customWidth="1"/>
    <col min="11790" max="11790" width="10.625" customWidth="1"/>
    <col min="11791" max="11791" width="12" customWidth="1"/>
    <col min="11792" max="11792" width="11.625" customWidth="1"/>
    <col min="12033" max="12033" width="4.5" customWidth="1"/>
    <col min="12034" max="12034" width="16.125" customWidth="1"/>
    <col min="12035" max="12035" width="12" customWidth="1"/>
    <col min="12036" max="12036" width="11.625" customWidth="1"/>
    <col min="12037" max="12037" width="11.25" customWidth="1"/>
    <col min="12038" max="12038" width="10.625" customWidth="1"/>
    <col min="12039" max="12039" width="7" customWidth="1"/>
    <col min="12040" max="12040" width="6.375" customWidth="1"/>
    <col min="12041" max="12041" width="7.25" customWidth="1"/>
    <col min="12042" max="12042" width="6.625" customWidth="1"/>
    <col min="12043" max="12044" width="13.25" customWidth="1"/>
    <col min="12045" max="12045" width="6.75" customWidth="1"/>
    <col min="12046" max="12046" width="10.625" customWidth="1"/>
    <col min="12047" max="12047" width="12" customWidth="1"/>
    <col min="12048" max="12048" width="11.625" customWidth="1"/>
    <col min="12289" max="12289" width="4.5" customWidth="1"/>
    <col min="12290" max="12290" width="16.125" customWidth="1"/>
    <col min="12291" max="12291" width="12" customWidth="1"/>
    <col min="12292" max="12292" width="11.625" customWidth="1"/>
    <col min="12293" max="12293" width="11.25" customWidth="1"/>
    <col min="12294" max="12294" width="10.625" customWidth="1"/>
    <col min="12295" max="12295" width="7" customWidth="1"/>
    <col min="12296" max="12296" width="6.375" customWidth="1"/>
    <col min="12297" max="12297" width="7.25" customWidth="1"/>
    <col min="12298" max="12298" width="6.625" customWidth="1"/>
    <col min="12299" max="12300" width="13.25" customWidth="1"/>
    <col min="12301" max="12301" width="6.75" customWidth="1"/>
    <col min="12302" max="12302" width="10.625" customWidth="1"/>
    <col min="12303" max="12303" width="12" customWidth="1"/>
    <col min="12304" max="12304" width="11.625" customWidth="1"/>
    <col min="12545" max="12545" width="4.5" customWidth="1"/>
    <col min="12546" max="12546" width="16.125" customWidth="1"/>
    <col min="12547" max="12547" width="12" customWidth="1"/>
    <col min="12548" max="12548" width="11.625" customWidth="1"/>
    <col min="12549" max="12549" width="11.25" customWidth="1"/>
    <col min="12550" max="12550" width="10.625" customWidth="1"/>
    <col min="12551" max="12551" width="7" customWidth="1"/>
    <col min="12552" max="12552" width="6.375" customWidth="1"/>
    <col min="12553" max="12553" width="7.25" customWidth="1"/>
    <col min="12554" max="12554" width="6.625" customWidth="1"/>
    <col min="12555" max="12556" width="13.25" customWidth="1"/>
    <col min="12557" max="12557" width="6.75" customWidth="1"/>
    <col min="12558" max="12558" width="10.625" customWidth="1"/>
    <col min="12559" max="12559" width="12" customWidth="1"/>
    <col min="12560" max="12560" width="11.625" customWidth="1"/>
    <col min="12801" max="12801" width="4.5" customWidth="1"/>
    <col min="12802" max="12802" width="16.125" customWidth="1"/>
    <col min="12803" max="12803" width="12" customWidth="1"/>
    <col min="12804" max="12804" width="11.625" customWidth="1"/>
    <col min="12805" max="12805" width="11.25" customWidth="1"/>
    <col min="12806" max="12806" width="10.625" customWidth="1"/>
    <col min="12807" max="12807" width="7" customWidth="1"/>
    <col min="12808" max="12808" width="6.375" customWidth="1"/>
    <col min="12809" max="12809" width="7.25" customWidth="1"/>
    <col min="12810" max="12810" width="6.625" customWidth="1"/>
    <col min="12811" max="12812" width="13.25" customWidth="1"/>
    <col min="12813" max="12813" width="6.75" customWidth="1"/>
    <col min="12814" max="12814" width="10.625" customWidth="1"/>
    <col min="12815" max="12815" width="12" customWidth="1"/>
    <col min="12816" max="12816" width="11.625" customWidth="1"/>
    <col min="13057" max="13057" width="4.5" customWidth="1"/>
    <col min="13058" max="13058" width="16.125" customWidth="1"/>
    <col min="13059" max="13059" width="12" customWidth="1"/>
    <col min="13060" max="13060" width="11.625" customWidth="1"/>
    <col min="13061" max="13061" width="11.25" customWidth="1"/>
    <col min="13062" max="13062" width="10.625" customWidth="1"/>
    <col min="13063" max="13063" width="7" customWidth="1"/>
    <col min="13064" max="13064" width="6.375" customWidth="1"/>
    <col min="13065" max="13065" width="7.25" customWidth="1"/>
    <col min="13066" max="13066" width="6.625" customWidth="1"/>
    <col min="13067" max="13068" width="13.25" customWidth="1"/>
    <col min="13069" max="13069" width="6.75" customWidth="1"/>
    <col min="13070" max="13070" width="10.625" customWidth="1"/>
    <col min="13071" max="13071" width="12" customWidth="1"/>
    <col min="13072" max="13072" width="11.625" customWidth="1"/>
    <col min="13313" max="13313" width="4.5" customWidth="1"/>
    <col min="13314" max="13314" width="16.125" customWidth="1"/>
    <col min="13315" max="13315" width="12" customWidth="1"/>
    <col min="13316" max="13316" width="11.625" customWidth="1"/>
    <col min="13317" max="13317" width="11.25" customWidth="1"/>
    <col min="13318" max="13318" width="10.625" customWidth="1"/>
    <col min="13319" max="13319" width="7" customWidth="1"/>
    <col min="13320" max="13320" width="6.375" customWidth="1"/>
    <col min="13321" max="13321" width="7.25" customWidth="1"/>
    <col min="13322" max="13322" width="6.625" customWidth="1"/>
    <col min="13323" max="13324" width="13.25" customWidth="1"/>
    <col min="13325" max="13325" width="6.75" customWidth="1"/>
    <col min="13326" max="13326" width="10.625" customWidth="1"/>
    <col min="13327" max="13327" width="12" customWidth="1"/>
    <col min="13328" max="13328" width="11.625" customWidth="1"/>
    <col min="13569" max="13569" width="4.5" customWidth="1"/>
    <col min="13570" max="13570" width="16.125" customWidth="1"/>
    <col min="13571" max="13571" width="12" customWidth="1"/>
    <col min="13572" max="13572" width="11.625" customWidth="1"/>
    <col min="13573" max="13573" width="11.25" customWidth="1"/>
    <col min="13574" max="13574" width="10.625" customWidth="1"/>
    <col min="13575" max="13575" width="7" customWidth="1"/>
    <col min="13576" max="13576" width="6.375" customWidth="1"/>
    <col min="13577" max="13577" width="7.25" customWidth="1"/>
    <col min="13578" max="13578" width="6.625" customWidth="1"/>
    <col min="13579" max="13580" width="13.25" customWidth="1"/>
    <col min="13581" max="13581" width="6.75" customWidth="1"/>
    <col min="13582" max="13582" width="10.625" customWidth="1"/>
    <col min="13583" max="13583" width="12" customWidth="1"/>
    <col min="13584" max="13584" width="11.625" customWidth="1"/>
    <col min="13825" max="13825" width="4.5" customWidth="1"/>
    <col min="13826" max="13826" width="16.125" customWidth="1"/>
    <col min="13827" max="13827" width="12" customWidth="1"/>
    <col min="13828" max="13828" width="11.625" customWidth="1"/>
    <col min="13829" max="13829" width="11.25" customWidth="1"/>
    <col min="13830" max="13830" width="10.625" customWidth="1"/>
    <col min="13831" max="13831" width="7" customWidth="1"/>
    <col min="13832" max="13832" width="6.375" customWidth="1"/>
    <col min="13833" max="13833" width="7.25" customWidth="1"/>
    <col min="13834" max="13834" width="6.625" customWidth="1"/>
    <col min="13835" max="13836" width="13.25" customWidth="1"/>
    <col min="13837" max="13837" width="6.75" customWidth="1"/>
    <col min="13838" max="13838" width="10.625" customWidth="1"/>
    <col min="13839" max="13839" width="12" customWidth="1"/>
    <col min="13840" max="13840" width="11.625" customWidth="1"/>
    <col min="14081" max="14081" width="4.5" customWidth="1"/>
    <col min="14082" max="14082" width="16.125" customWidth="1"/>
    <col min="14083" max="14083" width="12" customWidth="1"/>
    <col min="14084" max="14084" width="11.625" customWidth="1"/>
    <col min="14085" max="14085" width="11.25" customWidth="1"/>
    <col min="14086" max="14086" width="10.625" customWidth="1"/>
    <col min="14087" max="14087" width="7" customWidth="1"/>
    <col min="14088" max="14088" width="6.375" customWidth="1"/>
    <col min="14089" max="14089" width="7.25" customWidth="1"/>
    <col min="14090" max="14090" width="6.625" customWidth="1"/>
    <col min="14091" max="14092" width="13.25" customWidth="1"/>
    <col min="14093" max="14093" width="6.75" customWidth="1"/>
    <col min="14094" max="14094" width="10.625" customWidth="1"/>
    <col min="14095" max="14095" width="12" customWidth="1"/>
    <col min="14096" max="14096" width="11.625" customWidth="1"/>
    <col min="14337" max="14337" width="4.5" customWidth="1"/>
    <col min="14338" max="14338" width="16.125" customWidth="1"/>
    <col min="14339" max="14339" width="12" customWidth="1"/>
    <col min="14340" max="14340" width="11.625" customWidth="1"/>
    <col min="14341" max="14341" width="11.25" customWidth="1"/>
    <col min="14342" max="14342" width="10.625" customWidth="1"/>
    <col min="14343" max="14343" width="7" customWidth="1"/>
    <col min="14344" max="14344" width="6.375" customWidth="1"/>
    <col min="14345" max="14345" width="7.25" customWidth="1"/>
    <col min="14346" max="14346" width="6.625" customWidth="1"/>
    <col min="14347" max="14348" width="13.25" customWidth="1"/>
    <col min="14349" max="14349" width="6.75" customWidth="1"/>
    <col min="14350" max="14350" width="10.625" customWidth="1"/>
    <col min="14351" max="14351" width="12" customWidth="1"/>
    <col min="14352" max="14352" width="11.625" customWidth="1"/>
    <col min="14593" max="14593" width="4.5" customWidth="1"/>
    <col min="14594" max="14594" width="16.125" customWidth="1"/>
    <col min="14595" max="14595" width="12" customWidth="1"/>
    <col min="14596" max="14596" width="11.625" customWidth="1"/>
    <col min="14597" max="14597" width="11.25" customWidth="1"/>
    <col min="14598" max="14598" width="10.625" customWidth="1"/>
    <col min="14599" max="14599" width="7" customWidth="1"/>
    <col min="14600" max="14600" width="6.375" customWidth="1"/>
    <col min="14601" max="14601" width="7.25" customWidth="1"/>
    <col min="14602" max="14602" width="6.625" customWidth="1"/>
    <col min="14603" max="14604" width="13.25" customWidth="1"/>
    <col min="14605" max="14605" width="6.75" customWidth="1"/>
    <col min="14606" max="14606" width="10.625" customWidth="1"/>
    <col min="14607" max="14607" width="12" customWidth="1"/>
    <col min="14608" max="14608" width="11.625" customWidth="1"/>
    <col min="14849" max="14849" width="4.5" customWidth="1"/>
    <col min="14850" max="14850" width="16.125" customWidth="1"/>
    <col min="14851" max="14851" width="12" customWidth="1"/>
    <col min="14852" max="14852" width="11.625" customWidth="1"/>
    <col min="14853" max="14853" width="11.25" customWidth="1"/>
    <col min="14854" max="14854" width="10.625" customWidth="1"/>
    <col min="14855" max="14855" width="7" customWidth="1"/>
    <col min="14856" max="14856" width="6.375" customWidth="1"/>
    <col min="14857" max="14857" width="7.25" customWidth="1"/>
    <col min="14858" max="14858" width="6.625" customWidth="1"/>
    <col min="14859" max="14860" width="13.25" customWidth="1"/>
    <col min="14861" max="14861" width="6.75" customWidth="1"/>
    <col min="14862" max="14862" width="10.625" customWidth="1"/>
    <col min="14863" max="14863" width="12" customWidth="1"/>
    <col min="14864" max="14864" width="11.625" customWidth="1"/>
    <col min="15105" max="15105" width="4.5" customWidth="1"/>
    <col min="15106" max="15106" width="16.125" customWidth="1"/>
    <col min="15107" max="15107" width="12" customWidth="1"/>
    <col min="15108" max="15108" width="11.625" customWidth="1"/>
    <col min="15109" max="15109" width="11.25" customWidth="1"/>
    <col min="15110" max="15110" width="10.625" customWidth="1"/>
    <col min="15111" max="15111" width="7" customWidth="1"/>
    <col min="15112" max="15112" width="6.375" customWidth="1"/>
    <col min="15113" max="15113" width="7.25" customWidth="1"/>
    <col min="15114" max="15114" width="6.625" customWidth="1"/>
    <col min="15115" max="15116" width="13.25" customWidth="1"/>
    <col min="15117" max="15117" width="6.75" customWidth="1"/>
    <col min="15118" max="15118" width="10.625" customWidth="1"/>
    <col min="15119" max="15119" width="12" customWidth="1"/>
    <col min="15120" max="15120" width="11.625" customWidth="1"/>
    <col min="15361" max="15361" width="4.5" customWidth="1"/>
    <col min="15362" max="15362" width="16.125" customWidth="1"/>
    <col min="15363" max="15363" width="12" customWidth="1"/>
    <col min="15364" max="15364" width="11.625" customWidth="1"/>
    <col min="15365" max="15365" width="11.25" customWidth="1"/>
    <col min="15366" max="15366" width="10.625" customWidth="1"/>
    <col min="15367" max="15367" width="7" customWidth="1"/>
    <col min="15368" max="15368" width="6.375" customWidth="1"/>
    <col min="15369" max="15369" width="7.25" customWidth="1"/>
    <col min="15370" max="15370" width="6.625" customWidth="1"/>
    <col min="15371" max="15372" width="13.25" customWidth="1"/>
    <col min="15373" max="15373" width="6.75" customWidth="1"/>
    <col min="15374" max="15374" width="10.625" customWidth="1"/>
    <col min="15375" max="15375" width="12" customWidth="1"/>
    <col min="15376" max="15376" width="11.625" customWidth="1"/>
    <col min="15617" max="15617" width="4.5" customWidth="1"/>
    <col min="15618" max="15618" width="16.125" customWidth="1"/>
    <col min="15619" max="15619" width="12" customWidth="1"/>
    <col min="15620" max="15620" width="11.625" customWidth="1"/>
    <col min="15621" max="15621" width="11.25" customWidth="1"/>
    <col min="15622" max="15622" width="10.625" customWidth="1"/>
    <col min="15623" max="15623" width="7" customWidth="1"/>
    <col min="15624" max="15624" width="6.375" customWidth="1"/>
    <col min="15625" max="15625" width="7.25" customWidth="1"/>
    <col min="15626" max="15626" width="6.625" customWidth="1"/>
    <col min="15627" max="15628" width="13.25" customWidth="1"/>
    <col min="15629" max="15629" width="6.75" customWidth="1"/>
    <col min="15630" max="15630" width="10.625" customWidth="1"/>
    <col min="15631" max="15631" width="12" customWidth="1"/>
    <col min="15632" max="15632" width="11.625" customWidth="1"/>
    <col min="15873" max="15873" width="4.5" customWidth="1"/>
    <col min="15874" max="15874" width="16.125" customWidth="1"/>
    <col min="15875" max="15875" width="12" customWidth="1"/>
    <col min="15876" max="15876" width="11.625" customWidth="1"/>
    <col min="15877" max="15877" width="11.25" customWidth="1"/>
    <col min="15878" max="15878" width="10.625" customWidth="1"/>
    <col min="15879" max="15879" width="7" customWidth="1"/>
    <col min="15880" max="15880" width="6.375" customWidth="1"/>
    <col min="15881" max="15881" width="7.25" customWidth="1"/>
    <col min="15882" max="15882" width="6.625" customWidth="1"/>
    <col min="15883" max="15884" width="13.25" customWidth="1"/>
    <col min="15885" max="15885" width="6.75" customWidth="1"/>
    <col min="15886" max="15886" width="10.625" customWidth="1"/>
    <col min="15887" max="15887" width="12" customWidth="1"/>
    <col min="15888" max="15888" width="11.625" customWidth="1"/>
    <col min="16129" max="16129" width="4.5" customWidth="1"/>
    <col min="16130" max="16130" width="16.125" customWidth="1"/>
    <col min="16131" max="16131" width="12" customWidth="1"/>
    <col min="16132" max="16132" width="11.625" customWidth="1"/>
    <col min="16133" max="16133" width="11.25" customWidth="1"/>
    <col min="16134" max="16134" width="10.625" customWidth="1"/>
    <col min="16135" max="16135" width="7" customWidth="1"/>
    <col min="16136" max="16136" width="6.375" customWidth="1"/>
    <col min="16137" max="16137" width="7.25" customWidth="1"/>
    <col min="16138" max="16138" width="6.625" customWidth="1"/>
    <col min="16139" max="16140" width="13.25" customWidth="1"/>
    <col min="16141" max="16141" width="6.75" customWidth="1"/>
    <col min="16142" max="16142" width="10.625" customWidth="1"/>
    <col min="16143" max="16143" width="12" customWidth="1"/>
    <col min="16144" max="16144" width="11.625" customWidth="1"/>
  </cols>
  <sheetData>
    <row r="1" spans="1:18" ht="24.6" customHeight="1">
      <c r="A1" s="202" t="s">
        <v>140</v>
      </c>
    </row>
    <row r="2" spans="1:18" ht="60.6" customHeight="1">
      <c r="A2" s="233" t="s">
        <v>170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</row>
    <row r="3" spans="1:18" ht="18" customHeight="1">
      <c r="A3" s="234" t="s">
        <v>202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</row>
    <row r="4" spans="1:18" ht="22.5" customHeight="1">
      <c r="A4" s="124"/>
      <c r="B4" s="125"/>
      <c r="C4" s="126"/>
      <c r="D4" s="126"/>
      <c r="E4" s="126"/>
      <c r="F4" s="126"/>
      <c r="G4" s="126"/>
      <c r="H4" s="126"/>
      <c r="I4" s="126"/>
      <c r="J4" s="126"/>
      <c r="K4" s="235" t="s">
        <v>171</v>
      </c>
      <c r="L4" s="235"/>
      <c r="M4" s="235"/>
      <c r="N4" s="235"/>
      <c r="O4" s="235"/>
      <c r="P4" s="235"/>
      <c r="Q4" s="235"/>
      <c r="R4" s="235"/>
    </row>
    <row r="5" spans="1:18" ht="37.9" customHeight="1">
      <c r="A5" s="239" t="s">
        <v>152</v>
      </c>
      <c r="B5" s="240" t="s">
        <v>172</v>
      </c>
      <c r="C5" s="241" t="s">
        <v>193</v>
      </c>
      <c r="D5" s="242"/>
      <c r="E5" s="242"/>
      <c r="F5" s="243"/>
      <c r="G5" s="229" t="s">
        <v>195</v>
      </c>
      <c r="H5" s="229"/>
      <c r="I5" s="229"/>
      <c r="J5" s="229"/>
      <c r="K5" s="230" t="s">
        <v>194</v>
      </c>
      <c r="L5" s="236" t="s">
        <v>173</v>
      </c>
      <c r="M5" s="236"/>
      <c r="N5" s="236"/>
      <c r="O5" s="236"/>
      <c r="P5" s="230" t="s">
        <v>174</v>
      </c>
      <c r="Q5" s="222" t="s">
        <v>199</v>
      </c>
      <c r="R5" s="222"/>
    </row>
    <row r="6" spans="1:18" ht="33.6" customHeight="1">
      <c r="A6" s="239"/>
      <c r="B6" s="240"/>
      <c r="C6" s="244"/>
      <c r="D6" s="245"/>
      <c r="E6" s="245"/>
      <c r="F6" s="246"/>
      <c r="G6" s="237" t="s">
        <v>175</v>
      </c>
      <c r="H6" s="238"/>
      <c r="I6" s="236" t="s">
        <v>196</v>
      </c>
      <c r="J6" s="236" t="s">
        <v>197</v>
      </c>
      <c r="K6" s="231"/>
      <c r="L6" s="236" t="s">
        <v>175</v>
      </c>
      <c r="M6" s="236"/>
      <c r="N6" s="236" t="s">
        <v>176</v>
      </c>
      <c r="O6" s="236" t="s">
        <v>177</v>
      </c>
      <c r="P6" s="231"/>
      <c r="Q6" s="222"/>
      <c r="R6" s="222"/>
    </row>
    <row r="7" spans="1:18" s="129" customFormat="1" ht="46.15" customHeight="1">
      <c r="A7" s="239"/>
      <c r="B7" s="240"/>
      <c r="C7" s="127" t="s">
        <v>178</v>
      </c>
      <c r="D7" s="127" t="s">
        <v>179</v>
      </c>
      <c r="E7" s="127" t="s">
        <v>180</v>
      </c>
      <c r="F7" s="127" t="s">
        <v>181</v>
      </c>
      <c r="G7" s="128" t="s">
        <v>165</v>
      </c>
      <c r="H7" s="127" t="s">
        <v>182</v>
      </c>
      <c r="I7" s="236"/>
      <c r="J7" s="236"/>
      <c r="K7" s="232"/>
      <c r="L7" s="127" t="s">
        <v>165</v>
      </c>
      <c r="M7" s="127" t="s">
        <v>182</v>
      </c>
      <c r="N7" s="236"/>
      <c r="O7" s="236"/>
      <c r="P7" s="232"/>
      <c r="Q7" s="59" t="s">
        <v>64</v>
      </c>
      <c r="R7" s="59" t="s">
        <v>59</v>
      </c>
    </row>
    <row r="8" spans="1:18" s="130" customFormat="1" ht="50.45" customHeight="1">
      <c r="A8" s="135" t="s">
        <v>2</v>
      </c>
      <c r="B8" s="135" t="s">
        <v>3</v>
      </c>
      <c r="C8" s="136">
        <v>1</v>
      </c>
      <c r="D8" s="136"/>
      <c r="E8" s="136"/>
      <c r="F8" s="136"/>
      <c r="G8" s="136">
        <v>2</v>
      </c>
      <c r="H8" s="136">
        <v>3</v>
      </c>
      <c r="I8" s="136">
        <v>4</v>
      </c>
      <c r="J8" s="136">
        <v>5</v>
      </c>
      <c r="K8" s="136" t="s">
        <v>198</v>
      </c>
      <c r="L8" s="136">
        <v>7</v>
      </c>
      <c r="M8" s="136">
        <v>8</v>
      </c>
      <c r="N8" s="136">
        <v>9</v>
      </c>
      <c r="O8" s="136">
        <v>10</v>
      </c>
      <c r="P8" s="136" t="s">
        <v>183</v>
      </c>
      <c r="Q8" s="136" t="s">
        <v>200</v>
      </c>
      <c r="R8" s="136">
        <v>8</v>
      </c>
    </row>
    <row r="9" spans="1:18" s="131" customFormat="1" ht="50.45" customHeight="1">
      <c r="A9" s="137"/>
      <c r="B9" s="138" t="s">
        <v>184</v>
      </c>
      <c r="C9" s="139">
        <f>SUM(C10:C17)</f>
        <v>209732800</v>
      </c>
      <c r="D9" s="139">
        <f t="shared" ref="D9:J9" si="0">SUM(D10:D17)</f>
        <v>187600000</v>
      </c>
      <c r="E9" s="139">
        <f t="shared" si="0"/>
        <v>44350800</v>
      </c>
      <c r="F9" s="139">
        <f t="shared" si="0"/>
        <v>57782000</v>
      </c>
      <c r="G9" s="139">
        <f t="shared" si="0"/>
        <v>0</v>
      </c>
      <c r="H9" s="139">
        <f t="shared" si="0"/>
        <v>0</v>
      </c>
      <c r="I9" s="139">
        <f t="shared" si="0"/>
        <v>11000000</v>
      </c>
      <c r="J9" s="139">
        <f t="shared" si="0"/>
        <v>11000000</v>
      </c>
      <c r="K9" s="140">
        <f>C9+G9-J9</f>
        <v>198732800</v>
      </c>
      <c r="L9" s="140">
        <f>SUM(L10:L17)</f>
        <v>90000000</v>
      </c>
      <c r="M9" s="140"/>
      <c r="N9" s="140">
        <f>SUM(N10:N17)</f>
        <v>170000000</v>
      </c>
      <c r="O9" s="140">
        <f>SUM(O10:O17)</f>
        <v>-60000000</v>
      </c>
      <c r="P9" s="140">
        <f>SUM(P10:P17)</f>
        <v>118732800</v>
      </c>
      <c r="Q9" s="141">
        <f>I9/C9</f>
        <v>5.2447685817382877E-2</v>
      </c>
      <c r="R9" s="142"/>
    </row>
    <row r="10" spans="1:18" s="131" customFormat="1" ht="50.45" customHeight="1">
      <c r="A10" s="132">
        <v>1</v>
      </c>
      <c r="B10" s="133" t="s">
        <v>185</v>
      </c>
      <c r="C10" s="139">
        <v>17622000</v>
      </c>
      <c r="D10" s="134">
        <v>23732000</v>
      </c>
      <c r="E10" s="134"/>
      <c r="F10" s="134">
        <f>35390000-16500000</f>
        <v>18890000</v>
      </c>
      <c r="G10" s="134"/>
      <c r="H10" s="134"/>
      <c r="I10" s="134"/>
      <c r="J10" s="134"/>
      <c r="K10" s="143">
        <f t="shared" ref="K10:K17" si="1">C10+G10-J10</f>
        <v>17622000</v>
      </c>
      <c r="L10" s="134">
        <v>15000000</v>
      </c>
      <c r="M10" s="134"/>
      <c r="N10" s="134">
        <v>40000000</v>
      </c>
      <c r="O10" s="134">
        <f t="shared" ref="O10:O15" si="2">L10-N10</f>
        <v>-25000000</v>
      </c>
      <c r="P10" s="134">
        <f t="shared" ref="P10:P17" si="3">K10+L10-N10</f>
        <v>-7378000</v>
      </c>
      <c r="Q10" s="141">
        <f t="shared" ref="Q10:Q17" si="4">I10/C10</f>
        <v>0</v>
      </c>
      <c r="R10" s="142"/>
    </row>
    <row r="11" spans="1:18" s="131" customFormat="1" ht="50.45" customHeight="1">
      <c r="A11" s="132">
        <v>2</v>
      </c>
      <c r="B11" s="133" t="s">
        <v>186</v>
      </c>
      <c r="C11" s="139">
        <v>19616000</v>
      </c>
      <c r="D11" s="134">
        <v>31748000</v>
      </c>
      <c r="E11" s="134">
        <v>2868000</v>
      </c>
      <c r="F11" s="134"/>
      <c r="G11" s="134"/>
      <c r="H11" s="134"/>
      <c r="I11" s="134"/>
      <c r="J11" s="134"/>
      <c r="K11" s="143">
        <f t="shared" si="1"/>
        <v>19616000</v>
      </c>
      <c r="L11" s="134">
        <v>15000000</v>
      </c>
      <c r="M11" s="134"/>
      <c r="N11" s="134">
        <v>30000000</v>
      </c>
      <c r="O11" s="134">
        <f t="shared" si="2"/>
        <v>-15000000</v>
      </c>
      <c r="P11" s="134">
        <f t="shared" si="3"/>
        <v>4616000</v>
      </c>
      <c r="Q11" s="141">
        <f t="shared" si="4"/>
        <v>0</v>
      </c>
      <c r="R11" s="142"/>
    </row>
    <row r="12" spans="1:18" s="131" customFormat="1" ht="50.45" customHeight="1">
      <c r="A12" s="132">
        <v>3</v>
      </c>
      <c r="B12" s="133" t="s">
        <v>187</v>
      </c>
      <c r="C12" s="139">
        <v>24171000</v>
      </c>
      <c r="D12" s="134">
        <v>17210000</v>
      </c>
      <c r="E12" s="134">
        <v>11500000</v>
      </c>
      <c r="F12" s="134">
        <v>461000</v>
      </c>
      <c r="G12" s="134"/>
      <c r="H12" s="134"/>
      <c r="I12" s="134"/>
      <c r="J12" s="134"/>
      <c r="K12" s="143">
        <f t="shared" si="1"/>
        <v>24171000</v>
      </c>
      <c r="L12" s="134">
        <v>15000000</v>
      </c>
      <c r="M12" s="134"/>
      <c r="N12" s="134">
        <v>20000000</v>
      </c>
      <c r="O12" s="134">
        <f t="shared" si="2"/>
        <v>-5000000</v>
      </c>
      <c r="P12" s="134">
        <f t="shared" si="3"/>
        <v>19171000</v>
      </c>
      <c r="Q12" s="141">
        <f t="shared" si="4"/>
        <v>0</v>
      </c>
      <c r="R12" s="142"/>
    </row>
    <row r="13" spans="1:18" s="131" customFormat="1" ht="50.45" customHeight="1">
      <c r="A13" s="132">
        <v>4</v>
      </c>
      <c r="B13" s="133" t="s">
        <v>188</v>
      </c>
      <c r="C13" s="139">
        <v>12404000</v>
      </c>
      <c r="D13" s="134">
        <v>17210000</v>
      </c>
      <c r="E13" s="134"/>
      <c r="F13" s="134">
        <v>194000</v>
      </c>
      <c r="G13" s="134"/>
      <c r="H13" s="134"/>
      <c r="I13" s="134"/>
      <c r="J13" s="134"/>
      <c r="K13" s="143">
        <f t="shared" si="1"/>
        <v>12404000</v>
      </c>
      <c r="L13" s="134">
        <v>15000000</v>
      </c>
      <c r="M13" s="134"/>
      <c r="N13" s="134">
        <v>20000000</v>
      </c>
      <c r="O13" s="134"/>
      <c r="P13" s="134">
        <f t="shared" si="3"/>
        <v>7404000</v>
      </c>
      <c r="Q13" s="141">
        <f t="shared" si="4"/>
        <v>0</v>
      </c>
      <c r="R13" s="142"/>
    </row>
    <row r="14" spans="1:18" s="131" customFormat="1" ht="50.45" customHeight="1">
      <c r="A14" s="132">
        <v>5</v>
      </c>
      <c r="B14" s="133" t="s">
        <v>189</v>
      </c>
      <c r="C14" s="139">
        <v>34656000</v>
      </c>
      <c r="D14" s="134">
        <v>28640000</v>
      </c>
      <c r="E14" s="134"/>
      <c r="F14" s="134">
        <f>7516000-1500000</f>
        <v>6016000</v>
      </c>
      <c r="G14" s="134"/>
      <c r="H14" s="134"/>
      <c r="I14" s="134"/>
      <c r="J14" s="134"/>
      <c r="K14" s="143">
        <f t="shared" si="1"/>
        <v>34656000</v>
      </c>
      <c r="L14" s="134"/>
      <c r="M14" s="134"/>
      <c r="N14" s="134"/>
      <c r="O14" s="134"/>
      <c r="P14" s="134">
        <f t="shared" si="3"/>
        <v>34656000</v>
      </c>
      <c r="Q14" s="141">
        <f t="shared" si="4"/>
        <v>0</v>
      </c>
      <c r="R14" s="142"/>
    </row>
    <row r="15" spans="1:18" s="131" customFormat="1" ht="50.45" customHeight="1">
      <c r="A15" s="132">
        <v>6</v>
      </c>
      <c r="B15" s="133" t="s">
        <v>190</v>
      </c>
      <c r="C15" s="139">
        <v>31230000</v>
      </c>
      <c r="D15" s="134">
        <v>28562000</v>
      </c>
      <c r="E15" s="134">
        <f>1840000+5847000</f>
        <v>7687000</v>
      </c>
      <c r="F15" s="134">
        <f>15381000-5400000</f>
        <v>9981000</v>
      </c>
      <c r="G15" s="134"/>
      <c r="H15" s="134"/>
      <c r="I15" s="134"/>
      <c r="J15" s="134"/>
      <c r="K15" s="143">
        <f t="shared" si="1"/>
        <v>31230000</v>
      </c>
      <c r="L15" s="134">
        <v>15000000</v>
      </c>
      <c r="M15" s="134"/>
      <c r="N15" s="134">
        <v>30000000</v>
      </c>
      <c r="O15" s="134">
        <f t="shared" si="2"/>
        <v>-15000000</v>
      </c>
      <c r="P15" s="134">
        <f t="shared" si="3"/>
        <v>16230000</v>
      </c>
      <c r="Q15" s="141">
        <f t="shared" si="4"/>
        <v>0</v>
      </c>
      <c r="R15" s="142"/>
    </row>
    <row r="16" spans="1:18" s="131" customFormat="1" ht="50.45" customHeight="1">
      <c r="A16" s="132">
        <v>7</v>
      </c>
      <c r="B16" s="133" t="s">
        <v>191</v>
      </c>
      <c r="C16" s="139">
        <v>65639800</v>
      </c>
      <c r="D16" s="134">
        <v>40498000</v>
      </c>
      <c r="E16" s="134">
        <f>13413000+8882800</f>
        <v>22295800</v>
      </c>
      <c r="F16" s="134">
        <v>17846000</v>
      </c>
      <c r="G16" s="134"/>
      <c r="H16" s="134"/>
      <c r="I16" s="134">
        <v>11000000</v>
      </c>
      <c r="J16" s="134">
        <f>I16</f>
        <v>11000000</v>
      </c>
      <c r="K16" s="143">
        <f t="shared" si="1"/>
        <v>54639800</v>
      </c>
      <c r="L16" s="134">
        <v>15000000</v>
      </c>
      <c r="M16" s="134"/>
      <c r="N16" s="134">
        <v>30000000</v>
      </c>
      <c r="O16" s="134"/>
      <c r="P16" s="134">
        <f t="shared" si="3"/>
        <v>39639800</v>
      </c>
      <c r="Q16" s="141">
        <f t="shared" si="4"/>
        <v>0.16758125405622809</v>
      </c>
      <c r="R16" s="142"/>
    </row>
    <row r="17" spans="1:18" ht="50.45" customHeight="1">
      <c r="A17" s="132">
        <v>8</v>
      </c>
      <c r="B17" s="133" t="s">
        <v>192</v>
      </c>
      <c r="C17" s="139">
        <v>4394000</v>
      </c>
      <c r="D17" s="134"/>
      <c r="E17" s="134"/>
      <c r="F17" s="134">
        <v>4394000</v>
      </c>
      <c r="G17" s="134"/>
      <c r="H17" s="134"/>
      <c r="I17" s="134"/>
      <c r="J17" s="134"/>
      <c r="K17" s="143">
        <f t="shared" si="1"/>
        <v>4394000</v>
      </c>
      <c r="L17" s="134"/>
      <c r="M17" s="134"/>
      <c r="N17" s="134"/>
      <c r="O17" s="134"/>
      <c r="P17" s="134">
        <f t="shared" si="3"/>
        <v>4394000</v>
      </c>
      <c r="Q17" s="141">
        <f t="shared" si="4"/>
        <v>0</v>
      </c>
      <c r="R17" s="144"/>
    </row>
  </sheetData>
  <mergeCells count="17">
    <mergeCell ref="C5:F6"/>
    <mergeCell ref="G5:J5"/>
    <mergeCell ref="K5:K7"/>
    <mergeCell ref="Q5:R6"/>
    <mergeCell ref="A2:R2"/>
    <mergeCell ref="A3:R3"/>
    <mergeCell ref="K4:R4"/>
    <mergeCell ref="L5:O5"/>
    <mergeCell ref="P5:P7"/>
    <mergeCell ref="G6:H6"/>
    <mergeCell ref="I6:I7"/>
    <mergeCell ref="J6:J7"/>
    <mergeCell ref="L6:M6"/>
    <mergeCell ref="N6:N7"/>
    <mergeCell ref="O6:O7"/>
    <mergeCell ref="A5:A7"/>
    <mergeCell ref="B5:B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54 </vt:lpstr>
      <vt:lpstr>55 </vt:lpstr>
      <vt:lpstr>56.1.</vt:lpstr>
      <vt:lpstr>56.2</vt:lpstr>
      <vt:lpstr>Quỹ ngoài NS</vt:lpstr>
      <vt:lpstr>'54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 Chien</dc:creator>
  <cp:lastModifiedBy>Admin</cp:lastModifiedBy>
  <cp:lastPrinted>2026-07-13T01:12:40Z</cp:lastPrinted>
  <dcterms:created xsi:type="dcterms:W3CDTF">2026-04-10T01:07:10Z</dcterms:created>
  <dcterms:modified xsi:type="dcterms:W3CDTF">2026-07-13T02:59:26Z</dcterms:modified>
</cp:coreProperties>
</file>